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dg3.be\alp\users\EMMHOE\Downloads\"/>
    </mc:Choice>
  </mc:AlternateContent>
  <xr:revisionPtr revIDLastSave="0" documentId="8_{BA3281F2-3D8D-4220-A102-22866398A668}" xr6:coauthVersionLast="47" xr6:coauthVersionMax="47" xr10:uidLastSave="{00000000-0000-0000-0000-000000000000}"/>
  <workbookProtection workbookAlgorithmName="SHA-512" workbookHashValue="5MuwoVyDRy/o6Vd+NkFUnWQpP2i067d+G7Sn5Tgw3K7jJGIf2DIZxmXsP/LDt+T2E0ok3UbI2Shw7+JB5ftn3A==" workbookSaltValue="Da18jloMIiocapht9yE23Q==" workbookSpinCount="100000" lockStructure="1"/>
  <bookViews>
    <workbookView xWindow="-120" yWindow="-120" windowWidth="29040" windowHeight="17640" xr2:uid="{267DB229-616E-47B3-84B1-E4D26F4FA112}"/>
  </bookViews>
  <sheets>
    <sheet name="Marktconformiteit - offertes" sheetId="3" r:id="rId1"/>
    <sheet name="BA_Subsidiabele kost - facturen" sheetId="1" r:id="rId2"/>
    <sheet name="AC evaluatie" sheetId="4" state="hidden" r:id="rId3"/>
  </sheets>
  <definedNames>
    <definedName name="_xlnm.Print_Area" localSheetId="2">'AC evaluatie'!$B$1:$J$22</definedName>
    <definedName name="_xlnm.Print_Area" localSheetId="1">'BA_Subsidiabele kost - facturen'!$A$1:$F$471</definedName>
    <definedName name="_xlnm.Print_Area" localSheetId="0">'Marktconformiteit - offertes'!$A$1:$F$90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3" l="1"/>
  <c r="J57" i="3"/>
  <c r="J58" i="3"/>
  <c r="J59" i="3"/>
  <c r="J60" i="3"/>
  <c r="J61" i="3"/>
  <c r="J62" i="3"/>
  <c r="J63" i="3"/>
  <c r="J64" i="3"/>
  <c r="J55" i="3"/>
  <c r="J33" i="3"/>
  <c r="D54" i="1" l="1"/>
  <c r="D77" i="1"/>
  <c r="D100" i="1"/>
  <c r="D123" i="1"/>
  <c r="D146" i="1"/>
  <c r="D169" i="1"/>
  <c r="D192" i="1"/>
  <c r="D215" i="1"/>
  <c r="D238" i="1"/>
  <c r="D261" i="1"/>
  <c r="D284" i="1"/>
  <c r="D307" i="1"/>
  <c r="D330" i="1"/>
  <c r="D353" i="1"/>
  <c r="D376" i="1"/>
  <c r="D399" i="1"/>
  <c r="D422" i="1"/>
  <c r="D445" i="1"/>
  <c r="D468" i="1"/>
  <c r="D28" i="1"/>
  <c r="D31" i="1" s="1"/>
  <c r="D43" i="3"/>
  <c r="D45" i="3" s="1"/>
  <c r="E21" i="1"/>
  <c r="E79" i="3"/>
  <c r="E82" i="3"/>
  <c r="E56" i="3"/>
  <c r="E57" i="3"/>
  <c r="E58" i="3"/>
  <c r="E59" i="3"/>
  <c r="E60" i="3"/>
  <c r="E61" i="3"/>
  <c r="E62" i="3"/>
  <c r="E63" i="3"/>
  <c r="E64" i="3"/>
  <c r="E55" i="3"/>
  <c r="E33" i="3"/>
  <c r="E460" i="1"/>
  <c r="E78" i="3" l="1"/>
  <c r="E80" i="3"/>
  <c r="E81" i="3"/>
  <c r="E83" i="3"/>
  <c r="E84" i="3"/>
  <c r="E85" i="3"/>
  <c r="E86" i="3"/>
  <c r="E77" i="3"/>
  <c r="E34" i="3"/>
  <c r="E35" i="3"/>
  <c r="E36" i="3"/>
  <c r="E37" i="3"/>
  <c r="E38" i="3"/>
  <c r="E39" i="3"/>
  <c r="E40" i="3"/>
  <c r="E41" i="3"/>
  <c r="E42" i="3"/>
  <c r="E18" i="1"/>
  <c r="E19" i="1"/>
  <c r="E20" i="1"/>
  <c r="E22" i="1"/>
  <c r="E23" i="1"/>
  <c r="E24" i="1"/>
  <c r="E25" i="1"/>
  <c r="E26" i="1"/>
  <c r="E27" i="1"/>
  <c r="E41" i="1"/>
  <c r="E456" i="1"/>
  <c r="E457" i="1"/>
  <c r="E458" i="1"/>
  <c r="E459" i="1"/>
  <c r="E461" i="1"/>
  <c r="E462" i="1"/>
  <c r="E463" i="1"/>
  <c r="E464" i="1"/>
  <c r="E455" i="1"/>
  <c r="E433" i="1"/>
  <c r="E434" i="1"/>
  <c r="E435" i="1"/>
  <c r="E436" i="1"/>
  <c r="E437" i="1"/>
  <c r="E438" i="1"/>
  <c r="E439" i="1"/>
  <c r="E440" i="1"/>
  <c r="E441" i="1"/>
  <c r="E432" i="1"/>
  <c r="E410" i="1"/>
  <c r="E411" i="1"/>
  <c r="E412" i="1"/>
  <c r="E413" i="1"/>
  <c r="E414" i="1"/>
  <c r="E415" i="1"/>
  <c r="E416" i="1"/>
  <c r="E417" i="1"/>
  <c r="E418" i="1"/>
  <c r="E409" i="1"/>
  <c r="E394" i="1"/>
  <c r="E387" i="1"/>
  <c r="E388" i="1"/>
  <c r="E389" i="1"/>
  <c r="E390" i="1"/>
  <c r="E391" i="1"/>
  <c r="E392" i="1"/>
  <c r="E393" i="1"/>
  <c r="E395" i="1"/>
  <c r="E386" i="1"/>
  <c r="E364" i="1"/>
  <c r="E365" i="1"/>
  <c r="E366" i="1"/>
  <c r="E367" i="1"/>
  <c r="E368" i="1"/>
  <c r="E369" i="1"/>
  <c r="E370" i="1"/>
  <c r="E371" i="1"/>
  <c r="E372" i="1"/>
  <c r="E363" i="1"/>
  <c r="E349" i="1"/>
  <c r="E341" i="1"/>
  <c r="E342" i="1"/>
  <c r="E343" i="1"/>
  <c r="E344" i="1"/>
  <c r="E345" i="1"/>
  <c r="E346" i="1"/>
  <c r="E347" i="1"/>
  <c r="E348" i="1"/>
  <c r="E340" i="1"/>
  <c r="E318" i="1"/>
  <c r="E319" i="1"/>
  <c r="E320" i="1"/>
  <c r="E321" i="1"/>
  <c r="E322" i="1"/>
  <c r="E323" i="1"/>
  <c r="E324" i="1"/>
  <c r="E325" i="1"/>
  <c r="E326" i="1"/>
  <c r="E317" i="1"/>
  <c r="E295" i="1"/>
  <c r="E296" i="1"/>
  <c r="E297" i="1"/>
  <c r="E298" i="1"/>
  <c r="E299" i="1"/>
  <c r="E300" i="1"/>
  <c r="E301" i="1"/>
  <c r="E302" i="1"/>
  <c r="E303" i="1"/>
  <c r="E294" i="1"/>
  <c r="E272" i="1"/>
  <c r="E273" i="1"/>
  <c r="E274" i="1"/>
  <c r="E275" i="1"/>
  <c r="E276" i="1"/>
  <c r="E277" i="1"/>
  <c r="E278" i="1"/>
  <c r="E279" i="1"/>
  <c r="E280" i="1"/>
  <c r="E271" i="1"/>
  <c r="E249" i="1"/>
  <c r="E250" i="1"/>
  <c r="E251" i="1"/>
  <c r="E252" i="1"/>
  <c r="E253" i="1"/>
  <c r="E254" i="1"/>
  <c r="E255" i="1"/>
  <c r="E256" i="1"/>
  <c r="E257" i="1"/>
  <c r="E248" i="1"/>
  <c r="E234" i="1"/>
  <c r="E226" i="1"/>
  <c r="E227" i="1"/>
  <c r="E228" i="1"/>
  <c r="E229" i="1"/>
  <c r="E230" i="1"/>
  <c r="E231" i="1"/>
  <c r="E232" i="1"/>
  <c r="E233" i="1"/>
  <c r="E225" i="1"/>
  <c r="E203" i="1"/>
  <c r="E204" i="1"/>
  <c r="E205" i="1"/>
  <c r="E206" i="1"/>
  <c r="E207" i="1"/>
  <c r="E208" i="1"/>
  <c r="E209" i="1"/>
  <c r="E210" i="1"/>
  <c r="E211" i="1"/>
  <c r="E202" i="1"/>
  <c r="E180" i="1"/>
  <c r="E181" i="1"/>
  <c r="E182" i="1"/>
  <c r="E183" i="1"/>
  <c r="E184" i="1"/>
  <c r="E185" i="1"/>
  <c r="E186" i="1"/>
  <c r="E187" i="1"/>
  <c r="E188" i="1"/>
  <c r="E179" i="1"/>
  <c r="E157" i="1"/>
  <c r="E158" i="1"/>
  <c r="E159" i="1"/>
  <c r="E160" i="1"/>
  <c r="E161" i="1"/>
  <c r="E162" i="1"/>
  <c r="E163" i="1"/>
  <c r="E164" i="1"/>
  <c r="E165" i="1"/>
  <c r="E156" i="1"/>
  <c r="E135" i="1"/>
  <c r="E142" i="1"/>
  <c r="E134" i="1"/>
  <c r="E136" i="1"/>
  <c r="E137" i="1"/>
  <c r="E138" i="1"/>
  <c r="E139" i="1"/>
  <c r="E140" i="1"/>
  <c r="E141" i="1"/>
  <c r="E133" i="1"/>
  <c r="E111" i="1"/>
  <c r="E112" i="1"/>
  <c r="E113" i="1"/>
  <c r="E114" i="1"/>
  <c r="E115" i="1"/>
  <c r="E116" i="1"/>
  <c r="E117" i="1"/>
  <c r="E118" i="1"/>
  <c r="E119" i="1"/>
  <c r="E110" i="1"/>
  <c r="E94" i="1"/>
  <c r="E88" i="1"/>
  <c r="E89" i="1"/>
  <c r="E90" i="1"/>
  <c r="E91" i="1"/>
  <c r="E92" i="1"/>
  <c r="E93" i="1"/>
  <c r="E95" i="1"/>
  <c r="E96" i="1"/>
  <c r="E87" i="1"/>
  <c r="E65" i="1"/>
  <c r="E66" i="1"/>
  <c r="E67" i="1"/>
  <c r="E68" i="1"/>
  <c r="E69" i="1"/>
  <c r="E70" i="1"/>
  <c r="E71" i="1"/>
  <c r="E72" i="1"/>
  <c r="E73" i="1"/>
  <c r="E64" i="1"/>
  <c r="E42" i="1"/>
  <c r="E43" i="1"/>
  <c r="E44" i="1"/>
  <c r="E45" i="1"/>
  <c r="E46" i="1"/>
  <c r="E47" i="1"/>
  <c r="E48" i="1"/>
  <c r="E49" i="1"/>
  <c r="E50" i="1"/>
  <c r="E28" i="1" l="1"/>
  <c r="F20" i="1"/>
  <c r="F21" i="1"/>
  <c r="F23" i="1"/>
  <c r="F24" i="1"/>
  <c r="F26" i="1"/>
  <c r="F27" i="1"/>
  <c r="F19" i="1"/>
  <c r="F22" i="1"/>
  <c r="F25" i="1"/>
  <c r="E73" i="3"/>
  <c r="E29" i="3"/>
  <c r="F55" i="3"/>
  <c r="F77" i="3"/>
  <c r="F33" i="3"/>
  <c r="D65" i="3"/>
  <c r="D67" i="3" s="1"/>
  <c r="D465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D442" i="1"/>
  <c r="J441" i="1"/>
  <c r="F441" i="1"/>
  <c r="J440" i="1"/>
  <c r="F440" i="1"/>
  <c r="J439" i="1"/>
  <c r="F439" i="1"/>
  <c r="J438" i="1"/>
  <c r="F438" i="1"/>
  <c r="J437" i="1"/>
  <c r="F437" i="1"/>
  <c r="J436" i="1"/>
  <c r="J443" i="1" s="1"/>
  <c r="F436" i="1"/>
  <c r="J435" i="1"/>
  <c r="F435" i="1"/>
  <c r="J434" i="1"/>
  <c r="F434" i="1"/>
  <c r="J433" i="1"/>
  <c r="F433" i="1"/>
  <c r="J432" i="1"/>
  <c r="F432" i="1"/>
  <c r="D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D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86" i="1"/>
  <c r="F386" i="1"/>
  <c r="D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D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J343" i="1"/>
  <c r="F343" i="1"/>
  <c r="J342" i="1"/>
  <c r="F342" i="1"/>
  <c r="J341" i="1"/>
  <c r="F341" i="1"/>
  <c r="J340" i="1"/>
  <c r="D327" i="1"/>
  <c r="J326" i="1"/>
  <c r="F326" i="1"/>
  <c r="J325" i="1"/>
  <c r="F325" i="1"/>
  <c r="J324" i="1"/>
  <c r="F324" i="1"/>
  <c r="J323" i="1"/>
  <c r="F323" i="1"/>
  <c r="J322" i="1"/>
  <c r="F322" i="1"/>
  <c r="J321" i="1"/>
  <c r="F321" i="1"/>
  <c r="J320" i="1"/>
  <c r="F320" i="1"/>
  <c r="J319" i="1"/>
  <c r="F319" i="1"/>
  <c r="J318" i="1"/>
  <c r="F318" i="1"/>
  <c r="J317" i="1"/>
  <c r="E327" i="1"/>
  <c r="D304" i="1"/>
  <c r="J303" i="1"/>
  <c r="F303" i="1"/>
  <c r="J302" i="1"/>
  <c r="F302" i="1"/>
  <c r="J301" i="1"/>
  <c r="F301" i="1"/>
  <c r="F304" i="1" s="1"/>
  <c r="J300" i="1"/>
  <c r="F300" i="1"/>
  <c r="J299" i="1"/>
  <c r="F299" i="1"/>
  <c r="J298" i="1"/>
  <c r="F298" i="1"/>
  <c r="J297" i="1"/>
  <c r="F297" i="1"/>
  <c r="J296" i="1"/>
  <c r="F296" i="1"/>
  <c r="J295" i="1"/>
  <c r="F295" i="1"/>
  <c r="J294" i="1"/>
  <c r="E304" i="1"/>
  <c r="J280" i="1"/>
  <c r="J279" i="1"/>
  <c r="J278" i="1"/>
  <c r="J277" i="1"/>
  <c r="J276" i="1"/>
  <c r="J275" i="1"/>
  <c r="J274" i="1"/>
  <c r="J273" i="1"/>
  <c r="J272" i="1"/>
  <c r="J271" i="1"/>
  <c r="J257" i="1"/>
  <c r="J256" i="1"/>
  <c r="J255" i="1"/>
  <c r="J259" i="1" s="1"/>
  <c r="J254" i="1"/>
  <c r="J253" i="1"/>
  <c r="J252" i="1"/>
  <c r="J251" i="1"/>
  <c r="J250" i="1"/>
  <c r="J249" i="1"/>
  <c r="J248" i="1"/>
  <c r="J234" i="1"/>
  <c r="J233" i="1"/>
  <c r="J232" i="1"/>
  <c r="J231" i="1"/>
  <c r="J230" i="1"/>
  <c r="J229" i="1"/>
  <c r="J228" i="1"/>
  <c r="J227" i="1"/>
  <c r="J226" i="1"/>
  <c r="J225" i="1"/>
  <c r="J211" i="1"/>
  <c r="J210" i="1"/>
  <c r="J209" i="1"/>
  <c r="J208" i="1"/>
  <c r="J207" i="1"/>
  <c r="J206" i="1"/>
  <c r="J205" i="1"/>
  <c r="J204" i="1"/>
  <c r="J203" i="1"/>
  <c r="J202" i="1"/>
  <c r="J213" i="1" s="1"/>
  <c r="J188" i="1"/>
  <c r="J187" i="1"/>
  <c r="J186" i="1"/>
  <c r="J185" i="1"/>
  <c r="J184" i="1"/>
  <c r="J183" i="1"/>
  <c r="J182" i="1"/>
  <c r="J181" i="1"/>
  <c r="J180" i="1"/>
  <c r="J179" i="1"/>
  <c r="J165" i="1"/>
  <c r="J164" i="1"/>
  <c r="J163" i="1"/>
  <c r="J162" i="1"/>
  <c r="J161" i="1"/>
  <c r="J160" i="1"/>
  <c r="J159" i="1"/>
  <c r="J158" i="1"/>
  <c r="J157" i="1"/>
  <c r="J156" i="1"/>
  <c r="D281" i="1"/>
  <c r="F280" i="1"/>
  <c r="F279" i="1"/>
  <c r="F278" i="1"/>
  <c r="F277" i="1"/>
  <c r="F276" i="1"/>
  <c r="F275" i="1"/>
  <c r="F274" i="1"/>
  <c r="F273" i="1"/>
  <c r="F272" i="1"/>
  <c r="F271" i="1"/>
  <c r="D258" i="1"/>
  <c r="F257" i="1"/>
  <c r="F256" i="1"/>
  <c r="F255" i="1"/>
  <c r="F254" i="1"/>
  <c r="F253" i="1"/>
  <c r="F252" i="1"/>
  <c r="F251" i="1"/>
  <c r="F250" i="1"/>
  <c r="F249" i="1"/>
  <c r="F248" i="1"/>
  <c r="D235" i="1"/>
  <c r="F234" i="1"/>
  <c r="F233" i="1"/>
  <c r="F232" i="1"/>
  <c r="F231" i="1"/>
  <c r="F230" i="1"/>
  <c r="F229" i="1"/>
  <c r="F228" i="1"/>
  <c r="F227" i="1"/>
  <c r="F226" i="1"/>
  <c r="D212" i="1"/>
  <c r="F211" i="1"/>
  <c r="F210" i="1"/>
  <c r="F209" i="1"/>
  <c r="F208" i="1"/>
  <c r="F207" i="1"/>
  <c r="F206" i="1"/>
  <c r="F205" i="1"/>
  <c r="F204" i="1"/>
  <c r="E212" i="1"/>
  <c r="D189" i="1"/>
  <c r="F188" i="1"/>
  <c r="F187" i="1"/>
  <c r="F186" i="1"/>
  <c r="F185" i="1"/>
  <c r="F184" i="1"/>
  <c r="F183" i="1"/>
  <c r="F182" i="1"/>
  <c r="F180" i="1"/>
  <c r="D166" i="1"/>
  <c r="F165" i="1"/>
  <c r="F164" i="1"/>
  <c r="F163" i="1"/>
  <c r="F162" i="1"/>
  <c r="F161" i="1"/>
  <c r="F160" i="1"/>
  <c r="F159" i="1"/>
  <c r="F158" i="1"/>
  <c r="F157" i="1"/>
  <c r="F156" i="1"/>
  <c r="F294" i="1"/>
  <c r="J374" i="1"/>
  <c r="E396" i="1"/>
  <c r="F409" i="1"/>
  <c r="D143" i="1"/>
  <c r="J142" i="1"/>
  <c r="F142" i="1"/>
  <c r="J141" i="1"/>
  <c r="F141" i="1"/>
  <c r="J140" i="1"/>
  <c r="F140" i="1"/>
  <c r="J139" i="1"/>
  <c r="F139" i="1"/>
  <c r="J138" i="1"/>
  <c r="F138" i="1"/>
  <c r="J137" i="1"/>
  <c r="F137" i="1"/>
  <c r="J136" i="1"/>
  <c r="F136" i="1"/>
  <c r="J135" i="1"/>
  <c r="F135" i="1"/>
  <c r="J134" i="1"/>
  <c r="F134" i="1"/>
  <c r="J133" i="1"/>
  <c r="E143" i="1"/>
  <c r="E51" i="3"/>
  <c r="C8" i="4"/>
  <c r="C7" i="1"/>
  <c r="O6" i="4"/>
  <c r="F133" i="1"/>
  <c r="D87" i="3"/>
  <c r="D89" i="3" s="1"/>
  <c r="J86" i="3"/>
  <c r="F86" i="3"/>
  <c r="J85" i="3"/>
  <c r="F85" i="3"/>
  <c r="J84" i="3"/>
  <c r="F84" i="3"/>
  <c r="J83" i="3"/>
  <c r="F83" i="3"/>
  <c r="J82" i="3"/>
  <c r="F82" i="3"/>
  <c r="J81" i="3"/>
  <c r="F81" i="3"/>
  <c r="J80" i="3"/>
  <c r="F80" i="3"/>
  <c r="J79" i="3"/>
  <c r="F79" i="3"/>
  <c r="J78" i="3"/>
  <c r="F78" i="3"/>
  <c r="J77" i="3"/>
  <c r="F64" i="3"/>
  <c r="F63" i="3"/>
  <c r="F62" i="3"/>
  <c r="F61" i="3"/>
  <c r="F60" i="3"/>
  <c r="F59" i="3"/>
  <c r="F58" i="3"/>
  <c r="F57" i="3"/>
  <c r="J65" i="3"/>
  <c r="J42" i="3"/>
  <c r="F42" i="3"/>
  <c r="J41" i="3"/>
  <c r="F41" i="3"/>
  <c r="J40" i="3"/>
  <c r="F40" i="3"/>
  <c r="J39" i="3"/>
  <c r="F39" i="3"/>
  <c r="J38" i="3"/>
  <c r="F38" i="3"/>
  <c r="J37" i="3"/>
  <c r="F37" i="3"/>
  <c r="J36" i="3"/>
  <c r="F36" i="3"/>
  <c r="J35" i="3"/>
  <c r="F35" i="3"/>
  <c r="J34" i="3"/>
  <c r="F34" i="3"/>
  <c r="D120" i="1"/>
  <c r="J119" i="1"/>
  <c r="F119" i="1"/>
  <c r="J118" i="1"/>
  <c r="F118" i="1"/>
  <c r="J117" i="1"/>
  <c r="F117" i="1"/>
  <c r="J116" i="1"/>
  <c r="F116" i="1"/>
  <c r="J115" i="1"/>
  <c r="F115" i="1"/>
  <c r="J114" i="1"/>
  <c r="F114" i="1"/>
  <c r="J113" i="1"/>
  <c r="F113" i="1"/>
  <c r="J112" i="1"/>
  <c r="F112" i="1"/>
  <c r="J111" i="1"/>
  <c r="F111" i="1"/>
  <c r="J110" i="1"/>
  <c r="E120" i="1"/>
  <c r="D97" i="1"/>
  <c r="J96" i="1"/>
  <c r="F96" i="1"/>
  <c r="J95" i="1"/>
  <c r="F95" i="1"/>
  <c r="J94" i="1"/>
  <c r="F94" i="1"/>
  <c r="J93" i="1"/>
  <c r="F93" i="1"/>
  <c r="J92" i="1"/>
  <c r="F92" i="1"/>
  <c r="J91" i="1"/>
  <c r="F91" i="1"/>
  <c r="J90" i="1"/>
  <c r="F90" i="1"/>
  <c r="J89" i="1"/>
  <c r="F89" i="1"/>
  <c r="J88" i="1"/>
  <c r="F88" i="1"/>
  <c r="J87" i="1"/>
  <c r="J98" i="1" s="1"/>
  <c r="F87" i="1"/>
  <c r="D74" i="1"/>
  <c r="J73" i="1"/>
  <c r="F73" i="1"/>
  <c r="J72" i="1"/>
  <c r="F72" i="1"/>
  <c r="J71" i="1"/>
  <c r="F71" i="1"/>
  <c r="J70" i="1"/>
  <c r="F70" i="1"/>
  <c r="J69" i="1"/>
  <c r="F69" i="1"/>
  <c r="J68" i="1"/>
  <c r="F68" i="1"/>
  <c r="J67" i="1"/>
  <c r="F67" i="1"/>
  <c r="J66" i="1"/>
  <c r="F66" i="1"/>
  <c r="J65" i="1"/>
  <c r="F65" i="1"/>
  <c r="J64" i="1"/>
  <c r="E74" i="1"/>
  <c r="D51" i="1"/>
  <c r="J50" i="1"/>
  <c r="F50" i="1"/>
  <c r="J49" i="1"/>
  <c r="F49" i="1"/>
  <c r="J48" i="1"/>
  <c r="F48" i="1"/>
  <c r="J47" i="1"/>
  <c r="F47" i="1"/>
  <c r="J46" i="1"/>
  <c r="F46" i="1"/>
  <c r="J45" i="1"/>
  <c r="F45" i="1"/>
  <c r="J44" i="1"/>
  <c r="F44" i="1"/>
  <c r="J43" i="1"/>
  <c r="F43" i="1"/>
  <c r="J42" i="1"/>
  <c r="F42" i="1"/>
  <c r="J41" i="1"/>
  <c r="F41" i="1"/>
  <c r="J19" i="1"/>
  <c r="J20" i="1"/>
  <c r="J21" i="1"/>
  <c r="J22" i="1"/>
  <c r="J23" i="1"/>
  <c r="J24" i="1"/>
  <c r="J25" i="1"/>
  <c r="J26" i="1"/>
  <c r="J27" i="1"/>
  <c r="J18" i="1"/>
  <c r="J121" i="1"/>
  <c r="F110" i="1"/>
  <c r="J420" i="1"/>
  <c r="E419" i="1"/>
  <c r="E442" i="1"/>
  <c r="E97" i="1"/>
  <c r="E51" i="1"/>
  <c r="E166" i="1"/>
  <c r="F340" i="1"/>
  <c r="F181" i="1"/>
  <c r="F202" i="1"/>
  <c r="J397" i="1" l="1"/>
  <c r="F396" i="1"/>
  <c r="J351" i="1"/>
  <c r="J328" i="1"/>
  <c r="J305" i="1"/>
  <c r="D306" i="1"/>
  <c r="J236" i="1"/>
  <c r="J190" i="1"/>
  <c r="J144" i="1"/>
  <c r="J87" i="3"/>
  <c r="F87" i="3"/>
  <c r="J43" i="3"/>
  <c r="E87" i="3"/>
  <c r="F43" i="3"/>
  <c r="F442" i="1"/>
  <c r="D444" i="1" s="1"/>
  <c r="F419" i="1"/>
  <c r="D421" i="1" s="1"/>
  <c r="F120" i="1"/>
  <c r="D122" i="1" s="1"/>
  <c r="F97" i="1"/>
  <c r="D99" i="1" s="1"/>
  <c r="J75" i="1"/>
  <c r="F51" i="1"/>
  <c r="J52" i="1"/>
  <c r="J29" i="1"/>
  <c r="J466" i="1"/>
  <c r="F465" i="1"/>
  <c r="E465" i="1"/>
  <c r="F143" i="1"/>
  <c r="D145" i="1" s="1"/>
  <c r="F258" i="1"/>
  <c r="D260" i="1" s="1"/>
  <c r="F350" i="1"/>
  <c r="D352" i="1" s="1"/>
  <c r="F166" i="1"/>
  <c r="E350" i="1"/>
  <c r="E373" i="1"/>
  <c r="F179" i="1"/>
  <c r="F189" i="1" s="1"/>
  <c r="D191" i="1" s="1"/>
  <c r="E189" i="1"/>
  <c r="F225" i="1"/>
  <c r="F235" i="1" s="1"/>
  <c r="D237" i="1" s="1"/>
  <c r="E235" i="1"/>
  <c r="F281" i="1"/>
  <c r="E281" i="1"/>
  <c r="J167" i="1"/>
  <c r="F373" i="1"/>
  <c r="D375" i="1" s="1"/>
  <c r="F18" i="1"/>
  <c r="F28" i="1" s="1"/>
  <c r="F64" i="1"/>
  <c r="F74" i="1" s="1"/>
  <c r="F56" i="3"/>
  <c r="F65" i="3" s="1"/>
  <c r="E65" i="3"/>
  <c r="F203" i="1"/>
  <c r="F212" i="1" s="1"/>
  <c r="D214" i="1" s="1"/>
  <c r="E258" i="1"/>
  <c r="J282" i="1"/>
  <c r="F317" i="1"/>
  <c r="F327" i="1" s="1"/>
  <c r="E43" i="3"/>
  <c r="E15" i="3" l="1"/>
  <c r="C12" i="4" s="1"/>
  <c r="D398" i="1"/>
  <c r="D329" i="1"/>
  <c r="D283" i="1"/>
  <c r="D168" i="1"/>
  <c r="D76" i="1"/>
  <c r="D30" i="1"/>
  <c r="D53" i="1"/>
  <c r="D467" i="1"/>
  <c r="C9" i="1" l="1"/>
  <c r="C1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Lenka Lippens</author>
  </authors>
  <commentList>
    <comment ref="C10" authorId="0" shapeId="0" xr:uid="{2FC1B4C4-FDA7-4869-8242-B8EA5D040AC2}">
      <text>
        <r>
          <rPr>
            <b/>
            <sz val="9"/>
            <color indexed="81"/>
            <rFont val="Tahoma"/>
            <charset val="1"/>
          </rPr>
          <t>Lenka Lippens:</t>
        </r>
        <r>
          <rPr>
            <sz val="9"/>
            <color indexed="81"/>
            <rFont val="Tahoma"/>
            <charset val="1"/>
          </rPr>
          <t xml:space="preserve">
Over te nemen uit betalingsaanvraag. 
</t>
        </r>
      </text>
    </comment>
  </commentList>
</comments>
</file>

<file path=xl/sharedStrings.xml><?xml version="1.0" encoding="utf-8"?>
<sst xmlns="http://schemas.openxmlformats.org/spreadsheetml/2006/main" count="613" uniqueCount="276">
  <si>
    <t>AGENTSCHAP</t>
  </si>
  <si>
    <t>LANDBOUW &amp; ZEEVISSERIJ</t>
  </si>
  <si>
    <t>Berekening marktconformiteit</t>
  </si>
  <si>
    <t>Voor het invullen van dit rekenblad is een handleiding beschikbaar op onze website:</t>
  </si>
  <si>
    <t>VLIF-steun voor productieve investeringen (vanaf 2023) | Landbouw en Zeevisserij (vlaanderen.be)</t>
  </si>
  <si>
    <t>Bedrijfsnaam:</t>
  </si>
  <si>
    <t>Dossier-nr:</t>
  </si>
  <si>
    <t>Naam investering:</t>
  </si>
  <si>
    <t>Som offertelijnen = totaal offertebedrag excl.btw: OK</t>
  </si>
  <si>
    <r>
      <t xml:space="preserve">OPGELET! Som offertelijnen </t>
    </r>
    <r>
      <rPr>
        <sz val="11"/>
        <color theme="1"/>
        <rFont val="Aptos Narrow"/>
        <family val="2"/>
      </rPr>
      <t>≠</t>
    </r>
    <r>
      <rPr>
        <sz val="11"/>
        <color theme="1"/>
        <rFont val="Aptos Narrow"/>
        <family val="2"/>
        <scheme val="minor"/>
      </rPr>
      <t xml:space="preserve"> totaal offertebedrag excl.btw: NOK</t>
    </r>
  </si>
  <si>
    <t xml:space="preserve">  </t>
  </si>
  <si>
    <t>Deelinvestering:</t>
  </si>
  <si>
    <t>subsidiabele kost aan 0% BTW</t>
  </si>
  <si>
    <t>subsidiabele kost aan 6% BTW</t>
  </si>
  <si>
    <t>Nummer van gekozen offerte:</t>
  </si>
  <si>
    <t>Subsidiabel bedrag volgens gekozen offerte:</t>
  </si>
  <si>
    <t>subsidiabele kost aan 12% BTW</t>
  </si>
  <si>
    <t xml:space="preserve">Werd de goedkoopste offerte gekozen? </t>
  </si>
  <si>
    <t>subsidiabele kost aan 21% BTW</t>
  </si>
  <si>
    <t>Indien nee, motiveer:</t>
  </si>
  <si>
    <t>niet-subsidiabele kost/ hoort niet bij deze deelinvestering aan 21% BTW</t>
  </si>
  <si>
    <t>niet-subsidiabele kost/ hoort niet bij deze deelinvestering aan 12% BTW</t>
  </si>
  <si>
    <t>Ja</t>
  </si>
  <si>
    <t>niet-subsidiabele kost/ hoort niet bij deze deelinvestering aan 6% BTW</t>
  </si>
  <si>
    <t>Nee</t>
  </si>
  <si>
    <t>niet-subsidiabele kost/ hoort niet bij deze deelinvestering aan 0% BTW</t>
  </si>
  <si>
    <t>Offerte:</t>
  </si>
  <si>
    <t>Totaal offertebedrag excl. btw (€):</t>
  </si>
  <si>
    <t>Offertedatum:</t>
  </si>
  <si>
    <t>Totaal BTW bedrag (€):</t>
  </si>
  <si>
    <t xml:space="preserve">Leverancier: </t>
  </si>
  <si>
    <t xml:space="preserve">Totaal offertebedrag incl. btw (€): </t>
  </si>
  <si>
    <t>Bestandnaam offerte:</t>
  </si>
  <si>
    <t>Omschrijving</t>
  </si>
  <si>
    <t>Type kost</t>
  </si>
  <si>
    <t>Totaal excl. btw (€)</t>
  </si>
  <si>
    <t>BTW bedrag (€)</t>
  </si>
  <si>
    <t>Totaal bedrag incl. btw(€)</t>
  </si>
  <si>
    <t>totaal lijn 18</t>
  </si>
  <si>
    <t>totaal lijn 19</t>
  </si>
  <si>
    <t>totaal lijn 20</t>
  </si>
  <si>
    <t>totaal lijn 21</t>
  </si>
  <si>
    <t>totaal lijn 22</t>
  </si>
  <si>
    <t>totaal lijn 23</t>
  </si>
  <si>
    <t>totaal lijn 24</t>
  </si>
  <si>
    <t>totaal lijn 25</t>
  </si>
  <si>
    <t>totaal lijn 26</t>
  </si>
  <si>
    <t>totaal lijn 27</t>
  </si>
  <si>
    <t>Bestandnaam offerte</t>
  </si>
  <si>
    <t>totaal lijn 39</t>
  </si>
  <si>
    <t>totaal lijn 40</t>
  </si>
  <si>
    <t>totaal lijn 41</t>
  </si>
  <si>
    <t>totaal lijn 42</t>
  </si>
  <si>
    <t>totaal lijn 43</t>
  </si>
  <si>
    <t>totaal lijn 44</t>
  </si>
  <si>
    <t>totaal lijn 45</t>
  </si>
  <si>
    <t>totaal lijn 46</t>
  </si>
  <si>
    <t>totaal lijn 47</t>
  </si>
  <si>
    <t>totaal lijn 48</t>
  </si>
  <si>
    <t xml:space="preserve">Totaal offertebedrag incl. btw(€): </t>
  </si>
  <si>
    <t>totaal lijn 60</t>
  </si>
  <si>
    <t>totaal lijn 61</t>
  </si>
  <si>
    <t>totaal lijn 62</t>
  </si>
  <si>
    <t>totaal lijn 63</t>
  </si>
  <si>
    <t>totaal lijn 64</t>
  </si>
  <si>
    <t>totaal lijn 65</t>
  </si>
  <si>
    <t>totaal lijn 66</t>
  </si>
  <si>
    <t>totaal lijn 67</t>
  </si>
  <si>
    <t>totaal lijn 68</t>
  </si>
  <si>
    <t>totaal lijn 69</t>
  </si>
  <si>
    <t xml:space="preserve"> </t>
  </si>
  <si>
    <t>Berekening subsidiabele kost</t>
  </si>
  <si>
    <t>Totale subsidiabele kost voor deze deelinvestering bedraagt:</t>
  </si>
  <si>
    <r>
      <t xml:space="preserve">OPGELET! Som factuurlijnen </t>
    </r>
    <r>
      <rPr>
        <sz val="11"/>
        <color theme="1"/>
        <rFont val="Aptos Narrow"/>
        <family val="2"/>
      </rPr>
      <t>≠ totaal factuurbedrag: NOK</t>
    </r>
  </si>
  <si>
    <t>Som factuurlijnen = totaal factuurbedrag: OK</t>
  </si>
  <si>
    <t>Factuur:</t>
  </si>
  <si>
    <t>Totaal factuurbedrag excl. btw (€):</t>
  </si>
  <si>
    <t>Facturdatum:</t>
  </si>
  <si>
    <t xml:space="preserve">Totaal betaald bedrag (€): </t>
  </si>
  <si>
    <t>Bestandnaam factuur:</t>
  </si>
  <si>
    <t xml:space="preserve">Bestandnaam betalinsbewijs: </t>
  </si>
  <si>
    <t>niet-subsidiabele kost / hoort niet bij deze deelinvestering aan 21% BTW</t>
  </si>
  <si>
    <t>niet-subsidiabele kost / hoort niet bij deze deelinvestering aan 12% BTW</t>
  </si>
  <si>
    <t>niet-subsidiabele kost / hoort niet bij deze deelinvestering aan 6% BTW</t>
  </si>
  <si>
    <t>niet-subsidiabele kost / hoort niet bij deze deelinvestering aan 0% BTW</t>
  </si>
  <si>
    <t xml:space="preserve">Subsidiabele kost voor deze factuur bedraagt: </t>
  </si>
  <si>
    <t>totaal lijn 49</t>
  </si>
  <si>
    <t>totaal lijn 50</t>
  </si>
  <si>
    <t>totaal lijn 70</t>
  </si>
  <si>
    <t>totaal lijn 71</t>
  </si>
  <si>
    <t>totaal lijn 72</t>
  </si>
  <si>
    <t>totaal lijn 73</t>
  </si>
  <si>
    <t>totaal lijn 87</t>
  </si>
  <si>
    <t>totaal lijn 88</t>
  </si>
  <si>
    <t>totaal lijn 89</t>
  </si>
  <si>
    <t>totaal lijn 90</t>
  </si>
  <si>
    <t>totaal lijn 91</t>
  </si>
  <si>
    <t>totaal lijn 92</t>
  </si>
  <si>
    <t>totaal lijn 93</t>
  </si>
  <si>
    <t>totaal lijn 94</t>
  </si>
  <si>
    <t>totaal lijn 95</t>
  </si>
  <si>
    <t>totaal lijn 96</t>
  </si>
  <si>
    <t>totaal lijn 110</t>
  </si>
  <si>
    <t>totaal lijn 111</t>
  </si>
  <si>
    <t>totaal lijn 112</t>
  </si>
  <si>
    <t>totaal lijn 113</t>
  </si>
  <si>
    <t>totaal lijn 114</t>
  </si>
  <si>
    <t>totaal lijn 115</t>
  </si>
  <si>
    <t>totaal lijn 116</t>
  </si>
  <si>
    <t>totaal lijn 117</t>
  </si>
  <si>
    <t>totaal lijn 118</t>
  </si>
  <si>
    <t>totaal lijn 119</t>
  </si>
  <si>
    <t>totaal lijn 133</t>
  </si>
  <si>
    <t>totaal lijn 134</t>
  </si>
  <si>
    <t>totaal lijn 135</t>
  </si>
  <si>
    <t>totaal lijn 136</t>
  </si>
  <si>
    <t>totaal lijn 137</t>
  </si>
  <si>
    <t>totaal lijn 138</t>
  </si>
  <si>
    <t>totaal lijn 139</t>
  </si>
  <si>
    <t>totaal lijn 140</t>
  </si>
  <si>
    <t>totaal lijn 141</t>
  </si>
  <si>
    <t>totaal lijn 142</t>
  </si>
  <si>
    <t>totaal lijn 156</t>
  </si>
  <si>
    <t>totaal lijn 157</t>
  </si>
  <si>
    <t>totaal lijn 158</t>
  </si>
  <si>
    <t>totaal lijn 159</t>
  </si>
  <si>
    <t>totaal lijn 160</t>
  </si>
  <si>
    <t>totaal lijn 161</t>
  </si>
  <si>
    <t>totaal lijn 162</t>
  </si>
  <si>
    <t>totaal lijn 163</t>
  </si>
  <si>
    <t>totaal lijn 164</t>
  </si>
  <si>
    <t>totaal lijn 165</t>
  </si>
  <si>
    <t>totaal lijn 179</t>
  </si>
  <si>
    <t>totaal lijn 180</t>
  </si>
  <si>
    <t>totaal lijn 181</t>
  </si>
  <si>
    <t>totaal lijn 182</t>
  </si>
  <si>
    <t>totaal lijn 183</t>
  </si>
  <si>
    <t>totaal lijn 184</t>
  </si>
  <si>
    <t>totaal lijn 185</t>
  </si>
  <si>
    <t>totaal lijn 186</t>
  </si>
  <si>
    <t>totaal lijn 187</t>
  </si>
  <si>
    <t>totaal lijn 188</t>
  </si>
  <si>
    <t>totaal lijn 202</t>
  </si>
  <si>
    <t>totaal lijn 203</t>
  </si>
  <si>
    <t>totaal lijn 204</t>
  </si>
  <si>
    <t>totaal lijn 205</t>
  </si>
  <si>
    <t>totaal lijn 206</t>
  </si>
  <si>
    <t>totaal lijn 207</t>
  </si>
  <si>
    <t>totaal lijn 208</t>
  </si>
  <si>
    <t>totaal lijn 209</t>
  </si>
  <si>
    <t>totaal lijn 210</t>
  </si>
  <si>
    <t>totaal lijn 211</t>
  </si>
  <si>
    <t>totaal lijn 225</t>
  </si>
  <si>
    <t>totaal lijn 226</t>
  </si>
  <si>
    <t>totaal lijn 227</t>
  </si>
  <si>
    <t>totaal lijn 228</t>
  </si>
  <si>
    <t>totaal lijn 229</t>
  </si>
  <si>
    <t>totaal lijn 230</t>
  </si>
  <si>
    <t>totaal lijn 231</t>
  </si>
  <si>
    <t>totaal lijn 232</t>
  </si>
  <si>
    <t>totaal lijn 233</t>
  </si>
  <si>
    <t>totaal lijn 234</t>
  </si>
  <si>
    <t>totaal lijn 248</t>
  </si>
  <si>
    <t>totaal lijn 249</t>
  </si>
  <si>
    <t>totaal lijn 250</t>
  </si>
  <si>
    <t>totaal lijn 251</t>
  </si>
  <si>
    <t>totaal lijn 252</t>
  </si>
  <si>
    <t>totaal lijn 253</t>
  </si>
  <si>
    <t>totaal lijn 254</t>
  </si>
  <si>
    <t>totaal lijn 255</t>
  </si>
  <si>
    <t>totaal lijn 256</t>
  </si>
  <si>
    <t>totaal lijn 257</t>
  </si>
  <si>
    <t>totaal lijn 271</t>
  </si>
  <si>
    <t>totaal lijn 272</t>
  </si>
  <si>
    <t>totaal lijn 273</t>
  </si>
  <si>
    <t>totaal lijn 274</t>
  </si>
  <si>
    <t>totaal lijn 275</t>
  </si>
  <si>
    <t>totaal lijn 276</t>
  </si>
  <si>
    <t>totaal lijn 277</t>
  </si>
  <si>
    <t>totaal lijn 278</t>
  </si>
  <si>
    <t>totaal lijn 279</t>
  </si>
  <si>
    <t>totaal lijn 280</t>
  </si>
  <si>
    <t>totaal lijn 294</t>
  </si>
  <si>
    <t>totaal lijn 295</t>
  </si>
  <si>
    <t>totaal lijn 296</t>
  </si>
  <si>
    <t>totaal lijn 297</t>
  </si>
  <si>
    <t>totaal lijn 298</t>
  </si>
  <si>
    <t>totaal lijn 299</t>
  </si>
  <si>
    <t>totaal lijn 300</t>
  </si>
  <si>
    <t>totaal lijn 301</t>
  </si>
  <si>
    <t>totaal lijn 302</t>
  </si>
  <si>
    <t>totaal lijn 303</t>
  </si>
  <si>
    <t>totaal lijn 317</t>
  </si>
  <si>
    <t>totaal lijn 318</t>
  </si>
  <si>
    <t>totaal lijn 319</t>
  </si>
  <si>
    <t>totaal lijn 320</t>
  </si>
  <si>
    <t>totaal lijn 321</t>
  </si>
  <si>
    <t>totaal lijn 322</t>
  </si>
  <si>
    <t>totaal lijn 323</t>
  </si>
  <si>
    <t>totaal lijn 324</t>
  </si>
  <si>
    <t>totaal lijn 325</t>
  </si>
  <si>
    <t>totaal lijn 326</t>
  </si>
  <si>
    <t>totaal lijn 340</t>
  </si>
  <si>
    <t>totaal lijn 341</t>
  </si>
  <si>
    <t>totaal lijn 342</t>
  </si>
  <si>
    <t>totaal lijn 343</t>
  </si>
  <si>
    <t>totaal lijn 344</t>
  </si>
  <si>
    <t>totaal lijn 345</t>
  </si>
  <si>
    <t>totaal lijn 346</t>
  </si>
  <si>
    <t>totaal lijn 347</t>
  </si>
  <si>
    <t>totaal lijn 348</t>
  </si>
  <si>
    <t>totaal lijn 349</t>
  </si>
  <si>
    <t>totaal lijn 363</t>
  </si>
  <si>
    <t>totaal lijn 364</t>
  </si>
  <si>
    <t>totaal lijn 365</t>
  </si>
  <si>
    <t>totaal lijn 366</t>
  </si>
  <si>
    <t>totaal lijn 367</t>
  </si>
  <si>
    <t>totaal lijn 368</t>
  </si>
  <si>
    <t>totaal lijn 369</t>
  </si>
  <si>
    <t>totaal lijn 370</t>
  </si>
  <si>
    <t>totaal lijn 371</t>
  </si>
  <si>
    <t>totaal lijn 372</t>
  </si>
  <si>
    <t>totaal lijn 386</t>
  </si>
  <si>
    <t>totaal lijn 387</t>
  </si>
  <si>
    <t>totaal lijn 388</t>
  </si>
  <si>
    <t>totaal lijn 389</t>
  </si>
  <si>
    <t>totaal lijn 390</t>
  </si>
  <si>
    <t>totaal lijn 391</t>
  </si>
  <si>
    <t>totaal lijn 392</t>
  </si>
  <si>
    <t>totaal lijn 393</t>
  </si>
  <si>
    <t>totaal lijn 394</t>
  </si>
  <si>
    <t>totaal lijn 395</t>
  </si>
  <si>
    <t>totaal lijn 409</t>
  </si>
  <si>
    <t>totaal lijn 410</t>
  </si>
  <si>
    <t>totaal lijn 411</t>
  </si>
  <si>
    <t>totaal lijn 412</t>
  </si>
  <si>
    <t>totaal lijn 413</t>
  </si>
  <si>
    <t>totaal lijn 414</t>
  </si>
  <si>
    <t>totaal lijn 415</t>
  </si>
  <si>
    <t>totaal lijn 416</t>
  </si>
  <si>
    <t>totaal lijn 417</t>
  </si>
  <si>
    <t>totaal lijn 418</t>
  </si>
  <si>
    <t>totaal lijn 432</t>
  </si>
  <si>
    <t>totaal lijn 433</t>
  </si>
  <si>
    <t>totaal lijn 434</t>
  </si>
  <si>
    <t>totaal lijn 435</t>
  </si>
  <si>
    <t>totaal lijn 436</t>
  </si>
  <si>
    <t>totaal lijn 437</t>
  </si>
  <si>
    <t>totaal lijn 438</t>
  </si>
  <si>
    <t>totaal lijn 439</t>
  </si>
  <si>
    <t>totaal lijn 440</t>
  </si>
  <si>
    <t>totaal lijn 441</t>
  </si>
  <si>
    <t>totaal lijn 455</t>
  </si>
  <si>
    <t>totaal lijn 456</t>
  </si>
  <si>
    <t>totaal lijn 457</t>
  </si>
  <si>
    <t>totaal lijn 458</t>
  </si>
  <si>
    <t>totaal lijn 459</t>
  </si>
  <si>
    <t>totaal lijn 460</t>
  </si>
  <si>
    <t>totaal lijn 461</t>
  </si>
  <si>
    <t>totaal lijn 462</t>
  </si>
  <si>
    <t>totaal lijn 463</t>
  </si>
  <si>
    <t>totaal lijn 464</t>
  </si>
  <si>
    <t>Evaluatie marktconformiteit</t>
  </si>
  <si>
    <t>BA</t>
  </si>
  <si>
    <t xml:space="preserve">Aangevraagd subsidiabel bedrag (€): </t>
  </si>
  <si>
    <t xml:space="preserve">Subsidiabele kost volgens gekozen offerte (€): </t>
  </si>
  <si>
    <t xml:space="preserve">Subsidiabele kost volgens facturen (€): </t>
  </si>
  <si>
    <t>Gunstig</t>
  </si>
  <si>
    <t>Ongunstig</t>
  </si>
  <si>
    <t>AC</t>
  </si>
  <si>
    <t>Aanvaardbaar subsidiabel bedrag (€):</t>
  </si>
  <si>
    <t xml:space="preserve">Evaluatie: </t>
  </si>
  <si>
    <t>Motivering dossierbehandelaar:</t>
  </si>
  <si>
    <t>versie 22/10/2024</t>
  </si>
  <si>
    <t>Motivering indien geen 3 offertes werden aangeleverd:</t>
  </si>
  <si>
    <t>Bestandsnaam motivering (optioneel):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</si>
</sst>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2" tint="-0.499984740745262"/>
      <name val="FlandersArtSans-Regular"/>
    </font>
    <font>
      <sz val="18"/>
      <color theme="2" tint="-0.499984740745262"/>
      <name val="FlandersArtSans-Medium"/>
    </font>
    <font>
      <b/>
      <sz val="18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Aptos Narrow"/>
      <family val="2"/>
    </font>
    <font>
      <u/>
      <sz val="11"/>
      <color theme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8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0" fillId="0" borderId="0" xfId="1" applyFont="1"/>
    <xf numFmtId="43" fontId="6" fillId="0" borderId="0" xfId="1" applyFont="1"/>
    <xf numFmtId="43" fontId="8" fillId="0" borderId="2" xfId="1" applyFont="1" applyBorder="1"/>
    <xf numFmtId="43" fontId="0" fillId="0" borderId="3" xfId="1" applyFont="1" applyBorder="1"/>
    <xf numFmtId="43" fontId="8" fillId="0" borderId="0" xfId="1" applyFont="1"/>
    <xf numFmtId="43" fontId="0" fillId="0" borderId="5" xfId="1" applyFont="1" applyBorder="1"/>
    <xf numFmtId="43" fontId="0" fillId="0" borderId="0" xfId="1" applyFont="1" applyAlignment="1">
      <alignment wrapText="1"/>
    </xf>
    <xf numFmtId="43" fontId="0" fillId="0" borderId="5" xfId="1" applyFont="1" applyBorder="1" applyAlignment="1">
      <alignment wrapText="1"/>
    </xf>
    <xf numFmtId="43" fontId="0" fillId="0" borderId="7" xfId="1" applyFont="1" applyBorder="1"/>
    <xf numFmtId="43" fontId="0" fillId="0" borderId="8" xfId="1" applyFont="1" applyBorder="1"/>
    <xf numFmtId="43" fontId="2" fillId="0" borderId="0" xfId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0" fillId="0" borderId="0" xfId="0" applyNumberFormat="1"/>
    <xf numFmtId="0" fontId="8" fillId="0" borderId="0" xfId="0" applyFont="1" applyProtection="1">
      <protection locked="0"/>
    </xf>
    <xf numFmtId="43" fontId="2" fillId="0" borderId="10" xfId="1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/>
    <xf numFmtId="0" fontId="0" fillId="4" borderId="0" xfId="0" applyFill="1"/>
    <xf numFmtId="43" fontId="0" fillId="0" borderId="0" xfId="1" applyFont="1" applyAlignment="1">
      <alignment horizontal="left" vertical="center"/>
    </xf>
    <xf numFmtId="0" fontId="8" fillId="6" borderId="0" xfId="0" applyFont="1" applyFill="1" applyAlignment="1" applyProtection="1">
      <alignment horizontal="left"/>
      <protection locked="0"/>
    </xf>
    <xf numFmtId="43" fontId="1" fillId="2" borderId="0" xfId="1" applyFill="1" applyAlignment="1">
      <alignment horizontal="left"/>
    </xf>
    <xf numFmtId="0" fontId="2" fillId="5" borderId="0" xfId="0" applyFont="1" applyFill="1" applyAlignment="1">
      <alignment horizontal="center" vertical="center"/>
    </xf>
    <xf numFmtId="0" fontId="8" fillId="6" borderId="0" xfId="0" applyFont="1" applyFill="1" applyProtection="1">
      <protection locked="0"/>
    </xf>
    <xf numFmtId="43" fontId="0" fillId="7" borderId="0" xfId="1" applyFont="1" applyFill="1"/>
    <xf numFmtId="0" fontId="8" fillId="6" borderId="2" xfId="0" applyFont="1" applyFill="1" applyBorder="1" applyAlignment="1" applyProtection="1">
      <alignment horizontal="left"/>
      <protection locked="0"/>
    </xf>
    <xf numFmtId="0" fontId="0" fillId="6" borderId="4" xfId="0" applyFill="1" applyBorder="1"/>
    <xf numFmtId="0" fontId="0" fillId="6" borderId="0" xfId="0" applyFill="1"/>
    <xf numFmtId="43" fontId="8" fillId="7" borderId="0" xfId="1" applyFont="1" applyFill="1"/>
    <xf numFmtId="43" fontId="0" fillId="6" borderId="0" xfId="1" applyFont="1" applyFill="1"/>
    <xf numFmtId="43" fontId="2" fillId="2" borderId="11" xfId="1" applyFont="1" applyFill="1" applyBorder="1"/>
    <xf numFmtId="43" fontId="8" fillId="6" borderId="2" xfId="1" applyFont="1" applyFill="1" applyBorder="1" applyAlignment="1" applyProtection="1">
      <alignment horizontal="left"/>
      <protection locked="0"/>
    </xf>
    <xf numFmtId="43" fontId="8" fillId="6" borderId="0" xfId="1" applyFont="1" applyFill="1" applyAlignment="1" applyProtection="1">
      <alignment horizontal="left"/>
      <protection locked="0"/>
    </xf>
    <xf numFmtId="43" fontId="7" fillId="0" borderId="0" xfId="1" applyFont="1"/>
    <xf numFmtId="43" fontId="8" fillId="6" borderId="2" xfId="1" applyFont="1" applyFill="1" applyBorder="1" applyProtection="1">
      <protection locked="0"/>
    </xf>
    <xf numFmtId="43" fontId="8" fillId="6" borderId="0" xfId="1" applyFont="1" applyFill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8" fillId="6" borderId="0" xfId="0" applyNumberFormat="1" applyFont="1" applyFill="1" applyAlignment="1" applyProtection="1">
      <alignment horizontal="left"/>
      <protection locked="0"/>
    </xf>
    <xf numFmtId="164" fontId="0" fillId="0" borderId="0" xfId="0" applyNumberFormat="1"/>
    <xf numFmtId="43" fontId="0" fillId="0" borderId="5" xfId="0" applyNumberFormat="1" applyBorder="1"/>
    <xf numFmtId="43" fontId="1" fillId="0" borderId="0" xfId="1" applyFont="1"/>
    <xf numFmtId="43" fontId="1" fillId="0" borderId="5" xfId="1" applyFont="1" applyBorder="1"/>
    <xf numFmtId="0" fontId="2" fillId="8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43" fontId="7" fillId="0" borderId="0" xfId="1" applyFont="1" applyAlignment="1">
      <alignment horizontal="left"/>
    </xf>
    <xf numFmtId="43" fontId="8" fillId="6" borderId="0" xfId="1" applyFont="1" applyFill="1" applyAlignment="1" applyProtection="1">
      <protection locked="0"/>
    </xf>
    <xf numFmtId="0" fontId="13" fillId="0" borderId="0" xfId="3"/>
    <xf numFmtId="0" fontId="8" fillId="0" borderId="0" xfId="0" applyFont="1" applyAlignment="1" applyProtection="1">
      <alignment horizontal="left" vertical="top"/>
      <protection locked="0"/>
    </xf>
    <xf numFmtId="0" fontId="2" fillId="0" borderId="0" xfId="0" applyFont="1" applyAlignment="1">
      <alignment wrapText="1"/>
    </xf>
    <xf numFmtId="43" fontId="0" fillId="0" borderId="0" xfId="1" applyFont="1" applyAlignment="1">
      <alignment horizontal="left"/>
    </xf>
    <xf numFmtId="0" fontId="13" fillId="0" borderId="0" xfId="3" applyAlignment="1"/>
    <xf numFmtId="0" fontId="0" fillId="0" borderId="0" xfId="0"/>
    <xf numFmtId="0" fontId="8" fillId="6" borderId="0" xfId="0" applyFont="1" applyFill="1" applyAlignment="1" applyProtection="1">
      <alignment horizontal="left" vertical="top" wrapText="1"/>
      <protection locked="0"/>
    </xf>
    <xf numFmtId="43" fontId="2" fillId="0" borderId="0" xfId="1" applyFont="1" applyAlignment="1">
      <alignment horizontal="left"/>
    </xf>
    <xf numFmtId="0" fontId="8" fillId="6" borderId="0" xfId="0" applyFont="1" applyFill="1" applyAlignment="1" applyProtection="1">
      <alignment horizontal="left" vertical="top"/>
      <protection locked="0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 applyProtection="1">
      <alignment horizontal="left" vertical="top"/>
      <protection locked="0"/>
    </xf>
  </cellXfs>
  <cellStyles count="4">
    <cellStyle name="Hyperlink" xfId="3" builtinId="8"/>
    <cellStyle name="Komma" xfId="1" builtinId="3"/>
    <cellStyle name="Komma 2" xfId="2" xr:uid="{96DD83C8-2FCB-4840-A411-9C80E3FCEFEE}"/>
    <cellStyle name="Standaard" xfId="0" builtinId="0"/>
  </cellStyles>
  <dxfs count="3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border diagonalUp="0" diagonalDown="0" outline="0">
        <left style="thin">
          <color indexed="64"/>
        </left>
        <right/>
        <top/>
        <bottom/>
      </border>
    </dxf>
    <dxf>
      <numFmt numFmtId="35" formatCode="_-* #,##0.00_-;\-* #,##0.00_-;_-* &quot;-&quot;??_-;_-@_-"/>
      <border diagonalUp="0" diagonalDown="0" outline="0">
        <left/>
        <right style="thin">
          <color indexed="64"/>
        </right>
        <top/>
        <bottom/>
      </border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border diagonalUp="0" diagonalDown="0" outline="0">
        <left style="thin">
          <color indexed="64"/>
        </left>
        <right/>
        <top/>
        <bottom/>
      </border>
    </dxf>
    <dxf>
      <numFmt numFmtId="35" formatCode="_-* #,##0.00_-;\-* #,##0.00_-;_-* &quot;-&quot;??_-;_-@_-"/>
      <border diagonalUp="0" diagonalDown="0" outline="0">
        <left/>
        <right style="thin">
          <color indexed="64"/>
        </right>
        <top/>
        <bottom/>
      </border>
    </dxf>
    <dxf>
      <numFmt numFmtId="35" formatCode="_-* #,##0.00_-;\-* #,##0.00_-;_-* &quot;-&quot;??_-;_-@_-"/>
    </dxf>
    <dxf>
      <numFmt numFmtId="35" formatCode="_-* #,##0.00_-;\-* #,##0.00_-;_-* &quot;-&quot;??_-;_-@_-"/>
    </dxf>
    <dxf>
      <border diagonalUp="0" diagonalDown="0" outline="0">
        <left style="thin">
          <color indexed="64"/>
        </left>
        <right/>
        <top/>
        <bottom/>
      </border>
    </dxf>
    <dxf>
      <numFmt numFmtId="35" formatCode="_-* #,##0.00_-;\-* #,##0.00_-;_-* &quot;-&quot;??_-;_-@_-"/>
      <border diagonalUp="0" diagonalDown="0" outline="0">
        <left/>
        <right style="thin">
          <color indexed="64"/>
        </right>
        <top/>
        <bottom/>
      </border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border diagonalUp="0" diagonalDown="0" outline="0">
        <left style="thin">
          <color indexed="64"/>
        </left>
        <right/>
        <top/>
        <bottom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theme="2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theme="2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theme="2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theme="2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theme="2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theme="2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theme="2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theme="2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theme="2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theme="2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theme="2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theme="2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theme="2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/>
        <right style="thin">
          <color indexed="64"/>
        </right>
        <top/>
        <bottom/>
      </border>
    </dxf>
    <dxf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theme="2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theme="2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/>
        <right style="thin">
          <color indexed="64"/>
        </right>
        <top/>
        <bottom/>
      </border>
    </dxf>
    <dxf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theme="2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theme="2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theme="2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theme="2"/>
        </patternFill>
      </fill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5" formatCode="_-* #,##0.00_-;\-* #,##0.00_-;_-* &quot;-&quot;??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2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2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2"/>
        </patternFill>
      </fill>
      <alignment horizontal="general" vertical="bottom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2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2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2"/>
        </patternFill>
      </fill>
      <alignment horizontal="general" vertical="bottom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2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2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2"/>
        </patternFill>
      </fill>
      <alignment horizontal="general" vertical="bottom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FFCC"/>
      <color rgb="FFFFFFD1"/>
      <color rgb="FFFFFF00"/>
      <color rgb="FFE0E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28575</xdr:rowOff>
    </xdr:from>
    <xdr:to>
      <xdr:col>5</xdr:col>
      <xdr:colOff>1666875</xdr:colOff>
      <xdr:row>3</xdr:row>
      <xdr:rowOff>15875</xdr:rowOff>
    </xdr:to>
    <xdr:pic>
      <xdr:nvPicPr>
        <xdr:cNvPr id="2" name="Afbeelding 1" descr="A black and white logo&#10;&#10;Description automatically generated">
          <a:extLst>
            <a:ext uri="{FF2B5EF4-FFF2-40B4-BE49-F238E27FC236}">
              <a16:creationId xmlns:a16="http://schemas.microsoft.com/office/drawing/2014/main" id="{8DB1A5B9-87C7-402C-B9A0-5EDD907AC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68400" y="28575"/>
          <a:ext cx="1657350" cy="768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17463</xdr:colOff>
      <xdr:row>0</xdr:row>
      <xdr:rowOff>49212</xdr:rowOff>
    </xdr:from>
    <xdr:to>
      <xdr:col>5</xdr:col>
      <xdr:colOff>1674813</xdr:colOff>
      <xdr:row>3</xdr:row>
      <xdr:rowOff>36512</xdr:rowOff>
    </xdr:to>
    <xdr:pic>
      <xdr:nvPicPr>
        <xdr:cNvPr id="3" name="Afbeelding 2" descr="A black and white logo&#10;&#10;Description automatically generated">
          <a:extLst>
            <a:ext uri="{FF2B5EF4-FFF2-40B4-BE49-F238E27FC236}">
              <a16:creationId xmlns:a16="http://schemas.microsoft.com/office/drawing/2014/main" id="{12DBDBFC-6025-4DCE-B565-255DA0FDB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9526" y="49212"/>
          <a:ext cx="1657350" cy="765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228600</xdr:rowOff>
    </xdr:from>
    <xdr:to>
      <xdr:col>9</xdr:col>
      <xdr:colOff>438150</xdr:colOff>
      <xdr:row>5</xdr:row>
      <xdr:rowOff>15875</xdr:rowOff>
    </xdr:to>
    <xdr:pic>
      <xdr:nvPicPr>
        <xdr:cNvPr id="3" name="Afbeelding 2" descr="A black and white logo&#10;&#10;Description automatically generated">
          <a:extLst>
            <a:ext uri="{FF2B5EF4-FFF2-40B4-BE49-F238E27FC236}">
              <a16:creationId xmlns:a16="http://schemas.microsoft.com/office/drawing/2014/main" id="{B245B15C-030B-4807-A97C-F4CC41108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4300" y="523875"/>
          <a:ext cx="1657350" cy="7683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5061756-FFF6-4F9B-9A2F-8A719BBCED32}" name="Tabel113" displayName="Tabel113" ref="B32:F43" totalsRowCount="1" headerRowDxfId="320">
  <autoFilter ref="B32:F42" xr:uid="{831A7A8D-160B-40AB-9E34-CB7F3A172D06}"/>
  <tableColumns count="5">
    <tableColumn id="4" xr3:uid="{1D13925E-794E-42F4-8A00-05FAF33525F4}" name="Omschrijving" dataDxfId="319" totalsRowDxfId="7"/>
    <tableColumn id="5" xr3:uid="{E042E438-3C46-492A-B41A-9D29714CF204}" name="Type kost" dataDxfId="318"/>
    <tableColumn id="6" xr3:uid="{51C94774-6A68-4CFB-9D4F-E0CA2D219ED8}" name="Totaal excl. btw (€)" totalsRowFunction="custom" dataDxfId="317" totalsRowDxfId="6" dataCellStyle="Komma" totalsRowCellStyle="Komma">
      <totalsRowFormula>SUM(Tabel113[Totaal excl. btw (€)])</totalsRowFormula>
    </tableColumn>
    <tableColumn id="7" xr3:uid="{68C65AC4-94D5-4478-8394-31AE65994220}" name="BTW bedrag (€)" totalsRowFunction="custom" dataDxfId="316" totalsRowDxfId="5" dataCellStyle="Komma">
      <calculatedColumnFormula>IF(Tabel113[[#This Row],[Type kost]]="subsidiabele kost aan 21% BTW",Tabel113[[#This Row],[Totaal excl. btw (€)]]*0.21,IF(Tabel113[[#This Row],[Type kost]]="subsidiabele kost aan 12% BTW",Tabel113[[#This Row],[Totaal excl. btw (€)]]*0.12,IF(C33="subsidiabele kost aan 6% BTW",D33*0.06,IF(Tabel113[[#This Row],[Type kost]]="subsidiabele kost aan 0% BTW",0,IF(Tabel113[[#This Row],[Type kost]]="niet-subsidiabele kost/ hoort niet bij deze deelinvestering aan 21% BTW",Tabel113[[#This Row],[Totaal excl. btw (€)]]*0.21,IF(Tabel113[[#This Row],[Type kost]]="niet-subsidiabele kost/ hoort niet bij deze deelinvestering aan 12% BTW",Tabel113[[#This Row],[Totaal excl. btw (€)]]*0.12,IF(Tabel113[[#This Row],[Type kost]]="niet-subsidiabele kost/ hoort niet bij deze deelinvestering aan 6% BTW",Tabel113[[#This Row],[Totaal excl. btw (€)]]*0.06,IF(Tabel113[[#This Row],[Type kost]]="niet-subsidiabele kost/ hoort niet bij deze deelinvestering aan 0% BTW",0))))))))</calculatedColumnFormula>
      <totalsRowFormula>SUM(Tabel113[BTW bedrag (€)])</totalsRowFormula>
    </tableColumn>
    <tableColumn id="8" xr3:uid="{FD667F34-0646-4BB8-84E7-8D0405AD647B}" name="Totaal bedrag incl. btw(€)" totalsRowFunction="custom" dataDxfId="315" totalsRowDxfId="4" dataCellStyle="Komma">
      <calculatedColumnFormula>Tabel113[[#This Row],[Totaal excl. btw (€)]]+Tabel113[[#This Row],[BTW bedrag (€)]]</calculatedColumnFormula>
      <totalsRowFormula>SUM(Tabel113[Totaal bedrag incl. btw(€)])</totalsRowFormula>
    </tableColumn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C41E9BC-BEF8-4C1B-BF96-1B155ABF72AF}" name="Tabel14" displayName="Tabel14" ref="B155:F166" totalsRowCount="1" headerRowDxfId="246">
  <autoFilter ref="B155:F165" xr:uid="{EC41E9BC-BEF8-4C1B-BF96-1B155ABF72AF}"/>
  <tableColumns count="5">
    <tableColumn id="4" xr3:uid="{D756CF54-135D-418D-B778-C32B06508025}" name="Omschrijving" dataDxfId="245" totalsRowDxfId="244"/>
    <tableColumn id="5" xr3:uid="{5369B73F-7F23-4FBA-8AF5-1D6282C63F1F}" name="Type kost" dataDxfId="243"/>
    <tableColumn id="6" xr3:uid="{56BBE889-C19C-4B42-A55D-43030197ADDE}" name="Totaal excl. btw (€)" totalsRowFunction="custom" dataDxfId="242" totalsRowDxfId="241" dataCellStyle="Komma" totalsRowCellStyle="Komma">
      <totalsRowFormula>SUM(Tabel14[Totaal excl. btw (€)])</totalsRowFormula>
    </tableColumn>
    <tableColumn id="7" xr3:uid="{3A8C5197-5307-40B8-BE24-6BB585DC409D}" name="BTW bedrag (€)" totalsRowFunction="custom" dataDxfId="240" totalsRowDxfId="239" dataCellStyle="Komma" totalsRowCellStyle="Komma">
      <calculatedColumnFormula>IF(Tabel14[[#This Row],[Type kost]]="subsidiabele kost aan 21% BTW",Tabel14[[#This Row],[Totaal excl. btw (€)]]*0.21,IF(Tabel14[[#This Row],[Type kost]]="subsidiabele kost aan 12% BTW",Tabel14[[#This Row],[Totaal excl. btw (€)]]*0.12,IF(C156="subsidiabele kost aan 6% BTW",D156*0.06,IF(Tabel14[[#This Row],[Type kost]]="subsidiabele kost aan 0% BTW",0,IF(Tabel14[[#This Row],[Type kost]]="niet-subsidiabele kost / hoort niet bij deze deelinvestering aan 21% BTW",Tabel14[[#This Row],[Totaal excl. btw (€)]]*0.21,IF(Tabel14[[#This Row],[Type kost]]="niet-subsidiabele kost / hoort niet bij deze deelinvestering aan 12% BTW",Tabel14[[#This Row],[Totaal excl. btw (€)]]*0.12,IF(Tabel14[[#This Row],[Type kost]]="niet-subsidiabele kost / hoort niet bij deze deelinvestering aan 6% BTW",Tabel14[[#This Row],[Totaal excl. btw (€)]]*0.06,IF(Tabel14[[#This Row],[Type kost]]="niet-subsidiabele kost / hoort niet bij deze deelinvestering aan 0% BTW",0))))))))</calculatedColumnFormula>
      <totalsRowFormula>SUM(Tabel14[BTW bedrag (€)])</totalsRowFormula>
    </tableColumn>
    <tableColumn id="8" xr3:uid="{B092076B-8208-4FC3-92E8-685878441E40}" name="Totaal bedrag incl. btw(€)" totalsRowFunction="custom" dataDxfId="238" totalsRowDxfId="237" dataCellStyle="Komma" totalsRowCellStyle="Komma">
      <calculatedColumnFormula>Tabel14[[#This Row],[Totaal excl. btw (€)]]+Tabel14[[#This Row],[BTW bedrag (€)]]</calculatedColumnFormula>
      <totalsRowFormula>SUM(Tabel14[Totaal bedrag incl. btw(€)])</totalsRowFormula>
    </tableColumn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81D2388-EAD6-4C5F-B8EA-2DFE68FFF451}" name="Tabel185" displayName="Tabel185" ref="B178:F189" totalsRowCount="1" headerRowDxfId="236">
  <autoFilter ref="B178:F188" xr:uid="{781D2388-EAD6-4C5F-B8EA-2DFE68FFF451}"/>
  <tableColumns count="5">
    <tableColumn id="4" xr3:uid="{AB7856C7-256C-4289-B902-9AED2BEE4DBF}" name="Omschrijving" dataDxfId="235" totalsRowDxfId="234"/>
    <tableColumn id="5" xr3:uid="{16651EA6-FB36-488A-9366-002B5CBBF142}" name="Type kost" dataDxfId="233"/>
    <tableColumn id="6" xr3:uid="{BAA58A10-2301-44BF-BA7D-F913F886965B}" name="Totaal excl. btw (€)" totalsRowFunction="custom" dataDxfId="232" totalsRowDxfId="231" dataCellStyle="Komma" totalsRowCellStyle="Komma">
      <totalsRowFormula>SUM(Tabel185[Totaal excl. btw (€)])</totalsRowFormula>
    </tableColumn>
    <tableColumn id="7" xr3:uid="{98DF528C-E433-4605-A379-3E8EF7A29BEE}" name="BTW bedrag (€)" totalsRowFunction="custom" dataDxfId="230" totalsRowDxfId="229" dataCellStyle="Komma" totalsRowCellStyle="Komma">
      <calculatedColumnFormula>IF(Tabel185[[#This Row],[Type kost]]="subsidiabele kost aan 21% BTW",Tabel185[[#This Row],[Totaal excl. btw (€)]]*0.21,IF(Tabel185[[#This Row],[Type kost]]="subsidiabele kost aan 12% BTW",Tabel185[[#This Row],[Totaal excl. btw (€)]]*0.12,IF(C179="subsidiabele kost aan 6% BTW",D179*0.06,IF(Tabel185[[#This Row],[Type kost]]="subsidiabele kost aan 0% BTW",0,IF(Tabel185[[#This Row],[Type kost]]="niet-subsidiabele kost / hoort niet bij deze deelinvestering aan 21% BTW",Tabel185[[#This Row],[Totaal excl. btw (€)]]*0.21,IF(Tabel185[[#This Row],[Type kost]]="niet-subsidiabele kost / hoort niet bij deze deelinvestering aan 12% BTW",Tabel185[[#This Row],[Totaal excl. btw (€)]]*0.12,IF(Tabel185[[#This Row],[Type kost]]="niet-subsidiabele kost / hoort niet bij deze deelinvestering aan 6% BTW",Tabel185[[#This Row],[Totaal excl. btw (€)]]*0.06,IF(Tabel185[[#This Row],[Type kost]]="niet-subsidiabele kost / hoort niet bij deze deelinvestering aan 0% BTW",0))))))))</calculatedColumnFormula>
      <totalsRowFormula>SUM(Tabel185[BTW bedrag (€)])</totalsRowFormula>
    </tableColumn>
    <tableColumn id="8" xr3:uid="{F2E6E3DE-2924-4B4F-A9D7-115BE6DAF4A7}" name="Totaal bedrag incl. btw(€)" totalsRowFunction="custom" dataDxfId="228" totalsRowDxfId="227" dataCellStyle="Komma" totalsRowCellStyle="Komma">
      <calculatedColumnFormula>Tabel185[[#This Row],[Totaal excl. btw (€)]]+Tabel185[[#This Row],[BTW bedrag (€)]]</calculatedColumnFormula>
      <totalsRowFormula>SUM(Tabel185[Totaal bedrag incl. btw(€)])</totalsRowFormula>
    </tableColumn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79FABE6-19D7-4CC4-8247-87BE65AE576A}" name="Tabel18106" displayName="Tabel18106" ref="B201:F212" totalsRowCount="1" headerRowDxfId="226">
  <autoFilter ref="B201:F211" xr:uid="{479FABE6-19D7-4CC4-8247-87BE65AE576A}"/>
  <tableColumns count="5">
    <tableColumn id="4" xr3:uid="{706B6468-C4DD-44B6-B579-F06AB82E27F2}" name="Omschrijving" dataDxfId="225" totalsRowDxfId="224"/>
    <tableColumn id="5" xr3:uid="{5D04C236-EBDB-4EFC-A3C6-7C55F0D2A074}" name="Type kost" dataDxfId="223"/>
    <tableColumn id="6" xr3:uid="{314FC296-EBEF-4905-8007-8493A522D030}" name="Totaal excl. btw (€)" totalsRowFunction="custom" dataDxfId="222" totalsRowDxfId="221" dataCellStyle="Komma" totalsRowCellStyle="Komma">
      <totalsRowFormula>SUM(Tabel18106[Totaal excl. btw (€)])</totalsRowFormula>
    </tableColumn>
    <tableColumn id="7" xr3:uid="{BBE6D40E-1FAF-40DD-8189-F1A7831AC304}" name="BTW bedrag (€)" totalsRowFunction="custom" dataDxfId="220" totalsRowDxfId="219" dataCellStyle="Komma" totalsRowCellStyle="Komma">
      <calculatedColumnFormula>IF(Tabel18106[[#This Row],[Type kost]]="subsidiabele kost aan 21% BTW",Tabel18106[[#This Row],[Totaal excl. btw (€)]]*0.21,IF(Tabel18106[[#This Row],[Type kost]]="subsidiabele kost aan 12% BTW",Tabel18106[[#This Row],[Totaal excl. btw (€)]]*0.12,IF(C202="subsidiabele kost aan 6% BTW",D202*0.06,IF(Tabel18106[[#This Row],[Type kost]]="subsidiabele kost aan 0% BTW",0,IF(Tabel18106[[#This Row],[Type kost]]="niet-subsidiabele kost / hoort niet bij deze deelinvestering aan 21% BTW",Tabel18106[[#This Row],[Totaal excl. btw (€)]]*0.21,IF(Tabel18106[[#This Row],[Type kost]]="niet-subsidiabele kost / hoort niet bij deze deelinvestering aan 12% BTW",Tabel18106[[#This Row],[Totaal excl. btw (€)]]*0.12,IF(Tabel18106[[#This Row],[Type kost]]="niet-subsidiabele kost / hoort niet bij deze deelinvestering aan 6% BTW",Tabel18106[[#This Row],[Totaal excl. btw (€)]]*0.06,IF(Tabel18106[[#This Row],[Type kost]]="niet-subsidiabele kost / hoort niet bij deze deelinvestering aan 0% BTW",0))))))))</calculatedColumnFormula>
      <totalsRowFormula>SUM(Tabel18106[BTW bedrag (€)])</totalsRowFormula>
    </tableColumn>
    <tableColumn id="8" xr3:uid="{90BFC510-450D-4DDA-8B45-73BEC8305716}" name="Totaal bedrag incl. btw(€)" totalsRowFunction="custom" dataDxfId="218" totalsRowDxfId="217" dataCellStyle="Komma" totalsRowCellStyle="Komma">
      <calculatedColumnFormula>Tabel18106[[#This Row],[Totaal excl. btw (€)]]+Tabel18106[[#This Row],[BTW bedrag (€)]]</calculatedColumnFormula>
      <totalsRowFormula>SUM(Tabel18106[Totaal bedrag incl. btw(€)])</totalsRowFormula>
    </tableColumn>
  </tableColumns>
  <tableStyleInfo name="TableStyleLight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C8C9D41-5C2C-499B-9D28-51FA3D3CFE78}" name="Tabel1810117" displayName="Tabel1810117" ref="B224:F235" totalsRowCount="1" headerRowDxfId="216">
  <autoFilter ref="B224:F234" xr:uid="{EC8C9D41-5C2C-499B-9D28-51FA3D3CFE78}"/>
  <tableColumns count="5">
    <tableColumn id="4" xr3:uid="{0C43891C-E447-450B-A739-49CA4D709DC1}" name="Omschrijving" dataDxfId="215" totalsRowDxfId="214"/>
    <tableColumn id="5" xr3:uid="{73451ED3-4597-4C7F-8A5C-A497C2C6BA8D}" name="Type kost" dataDxfId="213"/>
    <tableColumn id="6" xr3:uid="{6B23E620-FB53-4DFD-90C7-CBC9A9DABE03}" name="Totaal excl. btw (€)" totalsRowFunction="custom" dataDxfId="212" totalsRowDxfId="211" dataCellStyle="Komma" totalsRowCellStyle="Komma">
      <totalsRowFormula>SUM(Tabel1810117[Totaal excl. btw (€)])</totalsRowFormula>
    </tableColumn>
    <tableColumn id="7" xr3:uid="{7E6D9762-4DED-42C7-B1C5-734CE23EDDEB}" name="BTW bedrag (€)" totalsRowFunction="custom" dataDxfId="210" totalsRowDxfId="209" dataCellStyle="Komma" totalsRowCellStyle="Komma">
      <calculatedColumnFormula>IF(Tabel1810117[[#This Row],[Type kost]]="subsidiabele kost aan 21% BTW",Tabel1810117[[#This Row],[Totaal excl. btw (€)]]*0.21,IF(Tabel1810117[[#This Row],[Type kost]]="subsidiabele kost aan 12% BTW",Tabel1810117[[#This Row],[Totaal excl. btw (€)]]*0.12,IF(C225="subsidiabele kost aan 6% BTW",D225*0.06,IF(Tabel1810117[[#This Row],[Type kost]]="subsidiabele kost aan 0% BTW",0,IF(Tabel1810117[[#This Row],[Type kost]]="niet-subsidiabele kost / hoort niet bij deze deelinvestering aan 21% BTW",Tabel1810117[[#This Row],[Totaal excl. btw (€)]]*0.21,IF(Tabel1810117[[#This Row],[Type kost]]="niet-subsidiabele kost / hoort niet bij deze deelinvestering aan 12% BTW",Tabel1810117[[#This Row],[Totaal excl. btw (€)]]*0.12,IF(Tabel1810117[[#This Row],[Type kost]]="niet-subsidiabele kost / hoort niet bij deze deelinvestering aan 6% BTW",Tabel1810117[[#This Row],[Totaal excl. btw (€)]]*0.06,IF(Tabel1810117[[#This Row],[Type kost]]="niet-subsidiabele kost / hoort niet bij deze deelinvestering aan 0% BTW",0))))))))</calculatedColumnFormula>
      <totalsRowFormula>SUM(Tabel1810117[BTW bedrag (€)])</totalsRowFormula>
    </tableColumn>
    <tableColumn id="8" xr3:uid="{3B96477B-5620-4F1C-9756-7974CBE4138E}" name="Totaal bedrag incl. btw(€)" totalsRowFunction="custom" dataDxfId="208" totalsRowDxfId="207" dataCellStyle="Komma" totalsRowCellStyle="Komma">
      <calculatedColumnFormula>Tabel1810117[[#This Row],[Totaal excl. btw (€)]]+Tabel1810117[[#This Row],[BTW bedrag (€)]]</calculatedColumnFormula>
      <totalsRowFormula>SUM(Tabel1810117[Totaal bedrag incl. btw(€)])</totalsRowFormula>
    </tableColumn>
  </tableColumns>
  <tableStyleInfo name="TableStyleLight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26AC665-89A3-4E7E-A050-BEF76DCEBB9B}" name="Tabel1810129" displayName="Tabel1810129" ref="B247:F258" totalsRowCount="1" headerRowDxfId="206">
  <autoFilter ref="B247:F257" xr:uid="{026AC665-89A3-4E7E-A050-BEF76DCEBB9B}"/>
  <tableColumns count="5">
    <tableColumn id="4" xr3:uid="{B84BDF1A-E94A-4A0E-B9A8-F838C4B98468}" name="Omschrijving" dataDxfId="205" totalsRowDxfId="204"/>
    <tableColumn id="5" xr3:uid="{28BF3DED-5013-4077-98C0-A9C0FDD9F3C8}" name="Type kost" dataDxfId="203"/>
    <tableColumn id="6" xr3:uid="{1732881C-615B-4327-A386-EE5D5CC9B3EE}" name="Totaal excl. btw (€)" totalsRowFunction="custom" dataDxfId="202" totalsRowDxfId="201" dataCellStyle="Komma" totalsRowCellStyle="Komma">
      <totalsRowFormula>SUM(Tabel1810129[Totaal excl. btw (€)])</totalsRowFormula>
    </tableColumn>
    <tableColumn id="7" xr3:uid="{C875E6D5-B7CE-4033-905E-EAD797E09ADE}" name="BTW bedrag (€)" totalsRowFunction="custom" dataDxfId="200" totalsRowDxfId="199" dataCellStyle="Komma" totalsRowCellStyle="Komma">
      <calculatedColumnFormula>IF(Tabel1810129[[#This Row],[Type kost]]="subsidiabele kost aan 21% BTW",Tabel1810129[[#This Row],[Totaal excl. btw (€)]]*0.21,IF(Tabel1810129[[#This Row],[Type kost]]="subsidiabele kost aan 12% BTW",Tabel1810129[[#This Row],[Totaal excl. btw (€)]]*0.12,IF(C248="subsidiabele kost aan 6% BTW",D248*0.06,IF(Tabel1810129[[#This Row],[Type kost]]="subsidiabele kost aan 0% BTW",0,IF(Tabel1810129[[#This Row],[Type kost]]="niet-subsidiabele kost / hoort niet bij deze deelinvestering aan 21% BTW",Tabel1810129[[#This Row],[Totaal excl. btw (€)]]*0.21,IF(Tabel1810129[[#This Row],[Type kost]]="niet-subsidiabele kost / hoort niet bij deze deelinvestering aan 12% BTW",Tabel1810129[[#This Row],[Totaal excl. btw (€)]]*0.12,IF(Tabel1810129[[#This Row],[Type kost]]="niet-subsidiabele kost / hoort niet bij deze deelinvestering aan 6% BTW",Tabel1810129[[#This Row],[Totaal excl. btw (€)]]*0.06,IF(Tabel1810129[[#This Row],[Type kost]]="niet-subsidiabele kost / hoort niet bij deze deelinvestering aan 0% BTW",0))))))))</calculatedColumnFormula>
      <totalsRowFormula>SUM(Tabel1810129[BTW bedrag (€)])</totalsRowFormula>
    </tableColumn>
    <tableColumn id="8" xr3:uid="{9C995AE5-A834-46C5-A5EF-95231291E76F}" name="Totaal bedrag incl. btw(€)" totalsRowFunction="custom" dataDxfId="198" totalsRowDxfId="197" dataCellStyle="Komma" totalsRowCellStyle="Komma">
      <calculatedColumnFormula>Tabel1810129[[#This Row],[Totaal excl. btw (€)]]+Tabel1810129[[#This Row],[BTW bedrag (€)]]</calculatedColumnFormula>
      <totalsRowFormula>SUM(Tabel1810129[Totaal bedrag incl. btw(€)])</totalsRowFormula>
    </tableColumn>
  </tableColumns>
  <tableStyleInfo name="TableStyleLight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E434F3A-14F3-41A6-AE1B-C69909AFAAB0}" name="Tabel181012316" displayName="Tabel181012316" ref="B270:F281" totalsRowCount="1" headerRowDxfId="196">
  <autoFilter ref="B270:F280" xr:uid="{FE434F3A-14F3-41A6-AE1B-C69909AFAAB0}"/>
  <tableColumns count="5">
    <tableColumn id="4" xr3:uid="{A0D1E712-F48E-4B7E-B80F-BE9401475664}" name="Omschrijving" dataDxfId="195" totalsRowDxfId="194"/>
    <tableColumn id="5" xr3:uid="{55811B31-6B30-4033-841F-71C1799F300A}" name="Type kost" dataDxfId="193"/>
    <tableColumn id="6" xr3:uid="{69B860F2-E9B5-4827-8E81-EE92AB332D0C}" name="Totaal excl. btw (€)" totalsRowFunction="custom" dataDxfId="192" totalsRowDxfId="191" dataCellStyle="Komma" totalsRowCellStyle="Komma">
      <totalsRowFormula>SUM(Tabel181012316[Totaal excl. btw (€)])</totalsRowFormula>
    </tableColumn>
    <tableColumn id="7" xr3:uid="{2AD66C61-0563-4CBE-B275-350EC588BDB4}" name="BTW bedrag (€)" totalsRowFunction="custom" dataDxfId="190" totalsRowDxfId="189" dataCellStyle="Komma" totalsRowCellStyle="Komma">
      <calculatedColumnFormula>IF(Tabel181012316[[#This Row],[Type kost]]="subsidiabele kost aan 21% BTW",Tabel181012316[[#This Row],[Totaal excl. btw (€)]]*0.21,IF(Tabel181012316[[#This Row],[Type kost]]="subsidiabele kost aan 12% BTW",Tabel181012316[[#This Row],[Totaal excl. btw (€)]]*0.12,IF(C271="subsidiabele kost aan 6% BTW",D271*0.06,IF(Tabel181012316[[#This Row],[Type kost]]="subsidiabele kost aan 0% BTW",0,IF(Tabel181012316[[#This Row],[Type kost]]="niet-subsidiabele kost / hoort niet bij deze deelinvestering aan 21% BTW",Tabel181012316[[#This Row],[Totaal excl. btw (€)]]*0.21,IF(Tabel181012316[[#This Row],[Type kost]]="niet-subsidiabele kost / hoort niet bij deze deelinvestering aan 12% BTW",Tabel181012316[[#This Row],[Totaal excl. btw (€)]]*0.12,IF(Tabel181012316[[#This Row],[Type kost]]="niet-subsidiabele kost / hoort niet bij deze deelinvestering aan 6% BTW",Tabel181012316[[#This Row],[Totaal excl. btw (€)]]*0.06,IF(Tabel181012316[[#This Row],[Type kost]]="niet-subsidiabele kost / hoort niet bij deze deelinvestering aan 0% BTW",0))))))))</calculatedColumnFormula>
      <totalsRowFormula>SUM(Tabel181012316[BTW bedrag (€)])</totalsRowFormula>
    </tableColumn>
    <tableColumn id="8" xr3:uid="{5AD1DF17-94FE-405C-A11C-FB7190654E1B}" name="Totaal bedrag incl. btw(€)" totalsRowFunction="custom" dataDxfId="188" totalsRowDxfId="187" dataCellStyle="Komma" totalsRowCellStyle="Komma">
      <calculatedColumnFormula>Tabel181012316[[#This Row],[Totaal excl. btw (€)]]+Tabel181012316[[#This Row],[BTW bedrag (€)]]</calculatedColumnFormula>
      <totalsRowFormula>SUM(Tabel181012316[Totaal bedrag incl. btw(€)])</totalsRowFormula>
    </tableColumn>
  </tableColumns>
  <tableStyleInfo name="TableStyleLight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F0317BD-34C4-4835-8EA0-369C44DE06DD}" name="Tabel1817" displayName="Tabel1817" ref="B293:F304" totalsRowCount="1" headerRowDxfId="186">
  <autoFilter ref="B293:F303" xr:uid="{EF0317BD-34C4-4835-8EA0-369C44DE06DD}"/>
  <tableColumns count="5">
    <tableColumn id="4" xr3:uid="{5EF686D1-4DF1-496B-BEA0-C4741676E2F2}" name="Omschrijving" dataDxfId="185" totalsRowDxfId="184"/>
    <tableColumn id="5" xr3:uid="{BDFD0AAA-6440-41F0-A83D-8CF814F3BF2E}" name="Type kost" dataDxfId="183"/>
    <tableColumn id="6" xr3:uid="{8065FF6B-C808-4484-A11D-B1C913A00D5F}" name="Totaal excl. btw (€)" totalsRowFunction="custom" dataDxfId="182" totalsRowDxfId="181" dataCellStyle="Komma" totalsRowCellStyle="Komma">
      <totalsRowFormula>SUM(Tabel1817[Totaal excl. btw (€)])</totalsRowFormula>
    </tableColumn>
    <tableColumn id="7" xr3:uid="{5319C160-2BED-40C5-A8C4-583438E1A7D9}" name="BTW bedrag (€)" totalsRowFunction="custom" dataDxfId="180" totalsRowDxfId="179" dataCellStyle="Komma" totalsRowCellStyle="Komma">
      <calculatedColumnFormula>IF(Tabel1817[[#This Row],[Type kost]]="subsidiabele kost aan 21% BTW",Tabel1817[[#This Row],[Totaal excl. btw (€)]]*0.21,IF(Tabel1817[[#This Row],[Type kost]]="subsidiabele kost aan 12% BTW",Tabel1817[[#This Row],[Totaal excl. btw (€)]]*0.12,IF(C294="subsidiabele kost aan 6% BTW",D294*0.06,IF(Tabel1817[[#This Row],[Type kost]]="subsidiabele kost aan 0% BTW",0,IF(Tabel1817[[#This Row],[Type kost]]="niet-subsidiabele kost / hoort niet bij deze deelinvestering aan 21% BTW",Tabel1817[[#This Row],[Totaal excl. btw (€)]]*0.21,IF(Tabel1817[[#This Row],[Type kost]]="niet-subsidiabele kost / hoort niet bij deze deelinvestering aan 12% BTW",Tabel1817[[#This Row],[Totaal excl. btw (€)]]*0.12,IF(Tabel1817[[#This Row],[Type kost]]="niet-subsidiabele kost / hoort niet bij deze deelinvestering aan 6% BTW",Tabel1817[[#This Row],[Totaal excl. btw (€)]]*0.06,IF(Tabel1817[[#This Row],[Type kost]]="niet-subsidiabele kost / hoort niet bij deze deelinvestering aan 0% BTW",0))))))))</calculatedColumnFormula>
      <totalsRowFormula>SUM(Tabel1817[BTW bedrag (€)])</totalsRowFormula>
    </tableColumn>
    <tableColumn id="8" xr3:uid="{A32CF478-3AEC-4025-B95E-99DBF29F9096}" name="Totaal bedrag incl. btw(€)" totalsRowFunction="custom" dataDxfId="178" totalsRowDxfId="177" dataCellStyle="Komma" totalsRowCellStyle="Komma">
      <calculatedColumnFormula>Tabel1817[[#This Row],[Totaal excl. btw (€)]]+Tabel1817[[#This Row],[BTW bedrag (€)]]</calculatedColumnFormula>
      <totalsRowFormula>SUM(Tabel1817[Totaal bedrag incl. btw(€)])</totalsRowFormula>
    </tableColumn>
  </tableColumns>
  <tableStyleInfo name="TableStyleLight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2C7B52A-C520-4813-88D2-DD82A7051779}" name="Tabel181018" displayName="Tabel181018" ref="B316:F327" totalsRowCount="1" headerRowDxfId="176">
  <autoFilter ref="B316:F326" xr:uid="{62C7B52A-C520-4813-88D2-DD82A7051779}"/>
  <tableColumns count="5">
    <tableColumn id="4" xr3:uid="{4DEF8C32-7B3F-49D7-99CE-0B4615FC421C}" name="Omschrijving" dataDxfId="175" totalsRowDxfId="174"/>
    <tableColumn id="5" xr3:uid="{EBB0A411-3562-4D5D-8BD4-7CE10ABE4D2D}" name="Type kost" dataDxfId="173"/>
    <tableColumn id="6" xr3:uid="{5D60BC90-21F5-499D-9C36-0E30A8BF534F}" name="Totaal excl. btw (€)" totalsRowFunction="custom" dataDxfId="172" totalsRowDxfId="171" dataCellStyle="Komma" totalsRowCellStyle="Komma">
      <totalsRowFormula>SUM(Tabel181018[Totaal excl. btw (€)])</totalsRowFormula>
    </tableColumn>
    <tableColumn id="7" xr3:uid="{8368FE3A-A327-4E3F-BD02-8408010420FF}" name="BTW bedrag (€)" totalsRowFunction="custom" dataDxfId="170" totalsRowDxfId="169" dataCellStyle="Komma" totalsRowCellStyle="Komma">
      <calculatedColumnFormula>IF(Tabel181018[[#This Row],[Type kost]]="subsidiabele kost aan 21% BTW",Tabel181018[[#This Row],[Totaal excl. btw (€)]]*0.21,IF(Tabel181018[[#This Row],[Type kost]]="subsidiabele kost aan 12% BTW",Tabel181018[[#This Row],[Totaal excl. btw (€)]]*0.12,IF(C317="subsidiabele kost aan 6% BTW",D317*0.06,IF(Tabel181018[[#This Row],[Type kost]]="subsidiabele kost aan 0% BTW",0,IF(Tabel181018[[#This Row],[Type kost]]="niet-subsidiabele kost / hoort niet bij deze deelinvestering aan 21% BTW",Tabel181018[[#This Row],[Totaal excl. btw (€)]]*0.21,IF(Tabel181018[[#This Row],[Type kost]]="niet-subsidiabele kost / hoort niet bij deze deelinvestering aan 12% BTW",Tabel181018[[#This Row],[Totaal excl. btw (€)]]*0.12,IF(Tabel181018[[#This Row],[Type kost]]="niet-subsidiabele kost / hoort niet bij deze deelinvestering aan 6% BTW",Tabel181018[[#This Row],[Totaal excl. btw (€)]]*0.06,IF(Tabel181018[[#This Row],[Type kost]]="niet-subsidiabele kost / hoort niet bij deze deelinvestering aan 0% BTW",0))))))))</calculatedColumnFormula>
      <totalsRowFormula>SUM(Tabel181018[BTW bedrag (€)])</totalsRowFormula>
    </tableColumn>
    <tableColumn id="8" xr3:uid="{982BCFC3-6A5C-4FF9-A7BE-151A1DCF9829}" name="Totaal bedrag incl. btw(€)" totalsRowFunction="custom" dataDxfId="168" totalsRowDxfId="167" dataCellStyle="Komma" totalsRowCellStyle="Komma">
      <calculatedColumnFormula>Tabel181018[[#This Row],[Totaal excl. btw (€)]]+Tabel181018[[#This Row],[BTW bedrag (€)]]</calculatedColumnFormula>
      <totalsRowFormula>SUM(Tabel181018[Totaal bedrag incl. btw(€)])</totalsRowFormula>
    </tableColumn>
  </tableColumns>
  <tableStyleInfo name="TableStyleLight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14684CA-0A99-43EF-8376-49A0611284CC}" name="Tabel18101119" displayName="Tabel18101119" ref="B339:F350" totalsRowCount="1" headerRowDxfId="166">
  <autoFilter ref="B339:F349" xr:uid="{B14684CA-0A99-43EF-8376-49A0611284CC}"/>
  <tableColumns count="5">
    <tableColumn id="4" xr3:uid="{76D07261-A2E7-4871-B740-DCBA5A4F5018}" name="Omschrijving" dataDxfId="165" totalsRowDxfId="164"/>
    <tableColumn id="5" xr3:uid="{897C912D-8EF4-4AB3-847B-E036C9D18369}" name="Type kost" dataDxfId="163"/>
    <tableColumn id="6" xr3:uid="{649A5674-6D71-4AB8-B7F0-3A8907569A49}" name="Totaal excl. btw (€)" totalsRowFunction="custom" dataDxfId="162" totalsRowDxfId="161" dataCellStyle="Komma" totalsRowCellStyle="Komma">
      <totalsRowFormula>SUM(Tabel18101119[Totaal excl. btw (€)])</totalsRowFormula>
    </tableColumn>
    <tableColumn id="7" xr3:uid="{1A447A86-994B-459E-BDC7-85E7F6C032DE}" name="BTW bedrag (€)" totalsRowFunction="custom" dataDxfId="160" totalsRowDxfId="159" dataCellStyle="Komma" totalsRowCellStyle="Komma">
      <calculatedColumnFormula>IF(Tabel18101119[[#This Row],[Type kost]]="subsidiabele kost aan 21% BTW",Tabel18101119[[#This Row],[Totaal excl. btw (€)]]*0.21,IF(Tabel18101119[[#This Row],[Type kost]]="subsidiabele kost aan 12% BTW",Tabel18101119[[#This Row],[Totaal excl. btw (€)]]*0.12,IF(C340="subsidiabele kost aan 6% BTW",D340*0.06,IF(Tabel18101119[[#This Row],[Type kost]]="subsidiabele kost aan 0% BTW",0,IF(Tabel18101119[[#This Row],[Type kost]]="niet-subsidiabele kost / hoort niet bij deze deelinvestering aan 21% BTW",Tabel18101119[[#This Row],[Totaal excl. btw (€)]]*0.21,IF(Tabel18101119[[#This Row],[Type kost]]="niet-subsidiabele kost / hoort niet bij deze deelinvestering aan 12% BTW",Tabel18101119[[#This Row],[Totaal excl. btw (€)]]*0.12,IF(Tabel18101119[[#This Row],[Type kost]]="niet-subsidiabele kost / hoort niet bij deze deelinvestering aan 6% BTW",Tabel18101119[[#This Row],[Totaal excl. btw (€)]]*0.06,IF(Tabel18101119[[#This Row],[Type kost]]="niet-subsidiabele kost / hoort niet bij deze deelinvestering aan 0% BTW",0))))))))</calculatedColumnFormula>
      <totalsRowFormula>SUM(Tabel18101119[BTW bedrag (€)])</totalsRowFormula>
    </tableColumn>
    <tableColumn id="8" xr3:uid="{B4DDE555-F3ED-4F02-AACF-EA18053F49CA}" name="Totaal bedrag incl. btw(€)" totalsRowFunction="custom" dataDxfId="158" totalsRowDxfId="157" dataCellStyle="Komma" totalsRowCellStyle="Komma">
      <calculatedColumnFormula>Tabel18101119[[#This Row],[Totaal excl. btw (€)]]+Tabel18101119[[#This Row],[BTW bedrag (€)]]</calculatedColumnFormula>
      <totalsRowFormula>SUM(Tabel18101119[Totaal bedrag incl. btw(€)])</totalsRowFormula>
    </tableColumn>
  </tableColumns>
  <tableStyleInfo name="TableStyleLight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24103E3-E5FF-4C88-9BC9-9971E765BA10}" name="Tabel18101220" displayName="Tabel18101220" ref="B362:F373" totalsRowCount="1" headerRowDxfId="156">
  <autoFilter ref="B362:F372" xr:uid="{824103E3-E5FF-4C88-9BC9-9971E765BA10}"/>
  <tableColumns count="5">
    <tableColumn id="4" xr3:uid="{67A563C3-1CBE-4186-BFBA-50EAED4C5326}" name="Omschrijving" dataDxfId="155" totalsRowDxfId="154"/>
    <tableColumn id="5" xr3:uid="{D24B1A8D-5752-426E-9D50-31DB5662393D}" name="Type kost" dataDxfId="153"/>
    <tableColumn id="6" xr3:uid="{DD016265-6727-4F3E-8E68-43E2285F3BC4}" name="Totaal excl. btw (€)" totalsRowFunction="custom" dataDxfId="152" totalsRowDxfId="151" dataCellStyle="Komma" totalsRowCellStyle="Komma">
      <totalsRowFormula>SUM(Tabel18101220[Totaal excl. btw (€)])</totalsRowFormula>
    </tableColumn>
    <tableColumn id="7" xr3:uid="{F137D8D0-B170-4A6B-9BE1-023BECABF488}" name="BTW bedrag (€)" totalsRowFunction="custom" dataDxfId="150" totalsRowDxfId="149" dataCellStyle="Komma" totalsRowCellStyle="Komma">
      <calculatedColumnFormula>IF(Tabel18101220[[#This Row],[Type kost]]="subsidiabele kost aan 21% BTW",Tabel18101220[[#This Row],[Totaal excl. btw (€)]]*0.21,IF(Tabel18101220[[#This Row],[Type kost]]="subsidiabele kost aan 12% BTW",Tabel18101220[[#This Row],[Totaal excl. btw (€)]]*0.12,IF(C363="subsidiabele kost aan 6% BTW",D363*0.06,IF(Tabel18101220[[#This Row],[Type kost]]="subsidiabele kost aan 0% BTW",0,IF(Tabel18101220[[#This Row],[Type kost]]="niet-subsidiabele kost / hoort niet bij deze deelinvestering aan 21% BTW",Tabel18101220[[#This Row],[Totaal excl. btw (€)]]*0.21,IF(Tabel18101220[[#This Row],[Type kost]]="niet-subsidiabele kost / hoort niet bij deze deelinvestering aan 12% BTW",Tabel18101220[[#This Row],[Totaal excl. btw (€)]]*0.12,IF(Tabel18101220[[#This Row],[Type kost]]="niet-subsidiabele kost / hoort niet bij deze deelinvestering aan 6% BTW",Tabel18101220[[#This Row],[Totaal excl. btw (€)]]*0.06,IF(Tabel18101220[[#This Row],[Type kost]]="niet-subsidiabele kost / hoort niet bij deze deelinvestering aan 0% BTW",0))))))))</calculatedColumnFormula>
      <totalsRowFormula>SUM(Tabel18101220[BTW bedrag (€)])</totalsRowFormula>
    </tableColumn>
    <tableColumn id="8" xr3:uid="{596EC74D-62FE-49E2-B13C-FA666B683C83}" name="Totaal bedrag incl. btw(€)" totalsRowFunction="custom" dataDxfId="148" totalsRowDxfId="147" dataCellStyle="Komma" totalsRowCellStyle="Komma">
      <calculatedColumnFormula>Tabel18101220[[#This Row],[Totaal excl. btw (€)]]+Tabel18101220[[#This Row],[BTW bedrag (€)]]</calculatedColumnFormula>
      <totalsRowFormula>SUM(Tabel18101220[Totaal bedrag incl. btw(€)])</totalsRow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BC5D8F4-3D3A-4C9B-AD54-A40F05783EB8}" name="Tabel1814" displayName="Tabel1814" ref="B54:F65" totalsRowCount="1" headerRowDxfId="314">
  <autoFilter ref="B54:F64" xr:uid="{9F0083E0-FBC5-406B-AC85-329E0962DEF0}"/>
  <tableColumns count="5">
    <tableColumn id="4" xr3:uid="{7834066E-A935-4111-9704-B97BFDD15C55}" name="Omschrijving" dataDxfId="313" totalsRowDxfId="11"/>
    <tableColumn id="5" xr3:uid="{ADE05DDA-1E05-4EBC-8BDA-ED5AB0B149FA}" name="Type kost" dataDxfId="312"/>
    <tableColumn id="6" xr3:uid="{51B838DE-1B48-4BBA-A2AC-85BAC72B0F67}" name="Totaal excl. btw (€)" totalsRowFunction="custom" dataDxfId="311" totalsRowDxfId="10" dataCellStyle="Komma">
      <totalsRowFormula>SUM(Tabel1814[Totaal excl. btw (€)])</totalsRowFormula>
    </tableColumn>
    <tableColumn id="7" xr3:uid="{6B7A42B8-2147-446B-A610-30695C151741}" name="BTW bedrag (€)" totalsRowFunction="custom" dataDxfId="310" totalsRowDxfId="9" dataCellStyle="Komma">
      <calculatedColumnFormula>IF(Tabel1814[[#This Row],[Type kost]]="subsidiabele kost aan 21% BTW",Tabel1814[[#This Row],[Totaal excl. btw (€)]]*0.21,IF(Tabel1814[[#This Row],[Type kost]]="subsidiabele kost aan 12% BTW",Tabel1814[[#This Row],[Totaal excl. btw (€)]]*0.12,IF(C55="subsidiabele kost aan 6% BTW",D55*0.06,IF(Tabel1814[[#This Row],[Type kost]]="subsidiabele kost aan 0% BTW",0,IF(Tabel1814[[#This Row],[Type kost]]="niet-subsidiabele kost/ hoort niet bij deze deelinvestering aan 21% BTW",Tabel1814[[#This Row],[Totaal excl. btw (€)]]*0.21,IF(Tabel1814[[#This Row],[Type kost]]="niet-subsidiabele kost/ hoort niet bij deze deelinvestering aan 12% BTW",Tabel1814[[#This Row],[Totaal excl. btw (€)]]*0.12,IF(Tabel1814[[#This Row],[Type kost]]="niet-subsidiabele kost/ hoort niet bij deze deelinvestering aan 6% BTW",Tabel1814[[#This Row],[Totaal excl. btw (€)]]*0.06,IF(Tabel1814[[#This Row],[Type kost]]="niet-subsidiabele kost/ hoort niet bij deze deelinvestering aan 0% BTW",0))))))))</calculatedColumnFormula>
      <totalsRowFormula>SUM(Tabel1814[BTW bedrag (€)])</totalsRowFormula>
    </tableColumn>
    <tableColumn id="8" xr3:uid="{60E761BA-6CC2-4DFE-B9E6-7011A50290CD}" name="Totaal bedrag incl. btw(€)" totalsRowFunction="custom" dataDxfId="309" totalsRowDxfId="8" dataCellStyle="Komma">
      <calculatedColumnFormula>Tabel1814[[#This Row],[Totaal excl. btw (€)]]+Tabel1814[[#This Row],[BTW bedrag (€)]]</calculatedColumnFormula>
      <totalsRowFormula>SUM(Tabel1814[Totaal bedrag incl. btw(€)])</totalsRowFormula>
    </tableColumn>
  </tableColumns>
  <tableStyleInfo name="TableStyleLight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59CC5471-639D-4953-A44F-332ECD179967}" name="Tabel181012321" displayName="Tabel181012321" ref="B385:F396" totalsRowCount="1" headerRowDxfId="146">
  <autoFilter ref="B385:F395" xr:uid="{59CC5471-639D-4953-A44F-332ECD179967}"/>
  <tableColumns count="5">
    <tableColumn id="4" xr3:uid="{FEA4E274-B2CD-4548-9D21-EE675A5E238C}" name="Omschrijving" dataDxfId="145" totalsRowDxfId="144"/>
    <tableColumn id="5" xr3:uid="{6E01170E-43DB-49C6-996E-00F7D040B92F}" name="Type kost" dataDxfId="143"/>
    <tableColumn id="6" xr3:uid="{14F9EBC7-C003-460A-A6FE-2E23933A2A60}" name="Totaal excl. btw (€)" totalsRowFunction="custom" dataDxfId="142" totalsRowDxfId="141" dataCellStyle="Komma" totalsRowCellStyle="Komma">
      <totalsRowFormula>SUM(Tabel181012321[Totaal excl. btw (€)])</totalsRowFormula>
    </tableColumn>
    <tableColumn id="7" xr3:uid="{B0C41C6B-012C-4B7F-BA0B-2106838D8567}" name="BTW bedrag (€)" totalsRowFunction="custom" dataDxfId="140" totalsRowDxfId="139" dataCellStyle="Komma" totalsRowCellStyle="Komma">
      <calculatedColumnFormula>IF(Tabel181012321[[#This Row],[Type kost]]="subsidiabele kost aan 21% BTW",Tabel181012321[[#This Row],[Totaal excl. btw (€)]]*0.21,IF(Tabel181012321[[#This Row],[Type kost]]="subsidiabele kost aan 12% BTW",Tabel181012321[[#This Row],[Totaal excl. btw (€)]]*0.12,IF(C386="subsidiabele kost aan 6% BTW",D386*0.06,IF(Tabel181012321[[#This Row],[Type kost]]="subsidiabele kost aan 0% BTW",0,IF(Tabel181012321[[#This Row],[Type kost]]="niet-subsidiabele kost / hoort niet bij deze deelinvestering aan 21% BTW",Tabel181012321[[#This Row],[Totaal excl. btw (€)]]*0.21,IF(Tabel181012321[[#This Row],[Type kost]]="niet-subsidiabele kost / hoort niet bij deze deelinvestering aan 12% BTW",Tabel181012321[[#This Row],[Totaal excl. btw (€)]]*0.12,IF(Tabel181012321[[#This Row],[Type kost]]="niet-subsidiabele kost / hoort niet bij deze deelinvestering aan 6% BTW",Tabel181012321[[#This Row],[Totaal excl. btw (€)]]*0.06,IF(Tabel181012321[[#This Row],[Type kost]]="niet-subsidiabele kost / hoort niet bij deze deelinvestering aan 0% BTW",0))))))))</calculatedColumnFormula>
      <totalsRowFormula>SUM(Tabel181012321[BTW bedrag (€)])</totalsRowFormula>
    </tableColumn>
    <tableColumn id="8" xr3:uid="{2AE360EB-431B-44B5-86DC-C3A4BE18A8F8}" name="Totaal bedrag incl. btw(€)" totalsRowFunction="custom" dataDxfId="138" totalsRowDxfId="137" dataCellStyle="Komma" totalsRowCellStyle="Komma">
      <calculatedColumnFormula>Tabel181012321[[#This Row],[Totaal excl. btw (€)]]+Tabel181012321[[#This Row],[BTW bedrag (€)]]</calculatedColumnFormula>
      <totalsRowFormula>SUM(Tabel181012321[Totaal bedrag incl. btw(€)])</totalsRowFormula>
    </tableColumn>
  </tableColumns>
  <tableStyleInfo name="TableStyleLight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D8A5377-64B4-43C5-BDE1-03200BA7956C}" name="Tabel1422" displayName="Tabel1422" ref="B408:F419" totalsRowCount="1" headerRowDxfId="136">
  <autoFilter ref="B408:F418" xr:uid="{DD8A5377-64B4-43C5-BDE1-03200BA7956C}"/>
  <tableColumns count="5">
    <tableColumn id="4" xr3:uid="{55392BE6-5177-4E88-8FCA-8E41F74982B1}" name="Omschrijving" dataDxfId="135" totalsRowDxfId="134"/>
    <tableColumn id="5" xr3:uid="{006E4EC8-F213-4DF3-A590-C0BD7F0C1E25}" name="Type kost" dataDxfId="133"/>
    <tableColumn id="6" xr3:uid="{8BDA7D95-A844-4A73-ACA4-37297F297F56}" name="Totaal excl. btw (€)" totalsRowFunction="custom" dataDxfId="132" totalsRowDxfId="131" dataCellStyle="Komma" totalsRowCellStyle="Komma">
      <totalsRowFormula>SUM(Tabel1422[Totaal excl. btw (€)])</totalsRowFormula>
    </tableColumn>
    <tableColumn id="7" xr3:uid="{5876F0E2-47A7-4AA1-BD1B-A67BBA28E86D}" name="BTW bedrag (€)" totalsRowFunction="custom" dataDxfId="130" totalsRowDxfId="129" dataCellStyle="Komma" totalsRowCellStyle="Komma">
      <calculatedColumnFormula>IF(Tabel1422[[#This Row],[Type kost]]="subsidiabele kost aan 21% BTW",Tabel1422[[#This Row],[Totaal excl. btw (€)]]*0.21,IF(Tabel1422[[#This Row],[Type kost]]="subsidiabele kost aan 12% BTW",Tabel1422[[#This Row],[Totaal excl. btw (€)]]*0.12,IF(C409="subsidiabele kost aan 6% BTW",D409*0.06,IF(Tabel1422[[#This Row],[Type kost]]="subsidiabele kost aan 0% BTW",0,IF(Tabel1422[[#This Row],[Type kost]]="niet-subsidiabele kost / hoort niet bij deze deelinvestering aan 21% BTW",Tabel1422[[#This Row],[Totaal excl. btw (€)]]*0.21,IF(Tabel1422[[#This Row],[Type kost]]="niet-subsidiabele kost / hoort niet bij deze deelinvestering aan 12% BTW",Tabel1422[[#This Row],[Totaal excl. btw (€)]]*0.12,IF(Tabel1422[[#This Row],[Type kost]]="niet-subsidiabele kost / hoort niet bij deze deelinvestering aan 6% BTW",Tabel1422[[#This Row],[Totaal excl. btw (€)]]*0.06,IF(Tabel1422[[#This Row],[Type kost]]="niet-subsidiabele kost / hoort niet bij deze deelinvestering aan 0% BTW",0))))))))</calculatedColumnFormula>
      <totalsRowFormula>SUM(Tabel1422[BTW bedrag (€)])</totalsRowFormula>
    </tableColumn>
    <tableColumn id="8" xr3:uid="{9D87FA5D-8FB9-4F15-877A-8AD5A827E4C4}" name="Totaal bedrag incl. btw(€)" totalsRowFunction="custom" dataDxfId="128" totalsRowDxfId="127" dataCellStyle="Komma" totalsRowCellStyle="Komma">
      <calculatedColumnFormula>Tabel1422[[#This Row],[Totaal excl. btw (€)]]+Tabel1422[[#This Row],[BTW bedrag (€)]]</calculatedColumnFormula>
      <totalsRowFormula>SUM(Tabel1422[Totaal bedrag incl. btw(€)])</totalsRowFormula>
    </tableColumn>
  </tableColumns>
  <tableStyleInfo name="TableStyleLight8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05C5824-D250-481A-8617-B7B445062187}" name="Tabel18523" displayName="Tabel18523" ref="B431:F442" totalsRowCount="1" headerRowDxfId="126">
  <autoFilter ref="B431:F441" xr:uid="{C05C5824-D250-481A-8617-B7B445062187}"/>
  <tableColumns count="5">
    <tableColumn id="4" xr3:uid="{6C57A587-79CC-43F5-AA61-C51D3AE3563C}" name="Omschrijving" dataDxfId="125" totalsRowDxfId="124"/>
    <tableColumn id="5" xr3:uid="{297AE88A-4B0E-411C-B269-CD7CFB1F3045}" name="Type kost" dataDxfId="123"/>
    <tableColumn id="6" xr3:uid="{3B756303-2E7A-4994-BD05-849129D86EC0}" name="Totaal excl. btw (€)" totalsRowFunction="custom" dataDxfId="122" totalsRowDxfId="121" dataCellStyle="Komma" totalsRowCellStyle="Komma">
      <totalsRowFormula>SUM(Tabel18523[Totaal excl. btw (€)])</totalsRowFormula>
    </tableColumn>
    <tableColumn id="7" xr3:uid="{F6ABD9B8-E4DB-4387-BF6A-07E77B92F0E4}" name="BTW bedrag (€)" totalsRowFunction="custom" dataDxfId="120" totalsRowDxfId="119" dataCellStyle="Komma" totalsRowCellStyle="Komma">
      <calculatedColumnFormula>IF(Tabel18523[[#This Row],[Type kost]]="subsidiabele kost aan 21% BTW",Tabel18523[[#This Row],[Totaal excl. btw (€)]]*0.21,IF(Tabel18523[[#This Row],[Type kost]]="subsidiabele kost aan 12% BTW",Tabel18523[[#This Row],[Totaal excl. btw (€)]]*0.12,IF(C432="subsidiabele kost aan 6% BTW",D432*0.06,IF(Tabel18523[[#This Row],[Type kost]]="subsidiabele kost aan 0% BTW",0,IF(Tabel18523[[#This Row],[Type kost]]="niet-subsidiabele kost / hoort niet bij deze deelinvestering aan 21% BTW",Tabel18523[[#This Row],[Totaal excl. btw (€)]]*0.21,IF(Tabel18523[[#This Row],[Type kost]]="niet-subsidiabele kost / hoort niet bij deze deelinvestering aan 12% BTW",Tabel18523[[#This Row],[Totaal excl. btw (€)]]*0.12,IF(Tabel18523[[#This Row],[Type kost]]="niet-subsidiabele kost / hoort niet bij deze deelinvestering aan 6% BTW",Tabel18523[[#This Row],[Totaal excl. btw (€)]]*0.06,IF(Tabel18523[[#This Row],[Type kost]]="niet-subsidiabele kost / hoort niet bij deze deelinvestering aan 0% BTW",0))))))))</calculatedColumnFormula>
      <totalsRowFormula>SUM(Tabel18523[BTW bedrag (€)])</totalsRowFormula>
    </tableColumn>
    <tableColumn id="8" xr3:uid="{5BF29D60-AE68-4758-A12C-EED7E9737324}" name="Totaal bedrag incl. btw(€)" totalsRowFunction="custom" dataDxfId="118" totalsRowDxfId="117" dataCellStyle="Komma" totalsRowCellStyle="Komma">
      <calculatedColumnFormula>Tabel18523[[#This Row],[Totaal excl. btw (€)]]+Tabel18523[[#This Row],[BTW bedrag (€)]]</calculatedColumnFormula>
      <totalsRowFormula>SUM(Tabel18523[Totaal bedrag incl. btw(€)])</totalsRowFormula>
    </tableColumn>
  </tableColumns>
  <tableStyleInfo name="TableStyleLight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BD478FA-8F1C-4EF3-BDA4-BD72E3829C27}" name="Tabel1810624" displayName="Tabel1810624" ref="B454:F465" totalsRowCount="1" headerRowDxfId="116">
  <autoFilter ref="B454:F464" xr:uid="{FBD478FA-8F1C-4EF3-BDA4-BD72E3829C27}"/>
  <tableColumns count="5">
    <tableColumn id="4" xr3:uid="{090CB2AF-4F9F-44D9-B533-DD43DFAF6F93}" name="Omschrijving" dataDxfId="115" totalsRowDxfId="114"/>
    <tableColumn id="5" xr3:uid="{9DC68269-C16C-4202-AB16-A82DD71EC01B}" name="Type kost" dataDxfId="113"/>
    <tableColumn id="6" xr3:uid="{24D056BF-71AE-44B1-82CA-B48DCB9C22C1}" name="Totaal excl. btw (€)" totalsRowFunction="custom" dataDxfId="112" totalsRowDxfId="111" dataCellStyle="Komma" totalsRowCellStyle="Komma">
      <totalsRowFormula>SUM(Tabel1810624[Totaal excl. btw (€)])</totalsRowFormula>
    </tableColumn>
    <tableColumn id="7" xr3:uid="{EADD8A35-9D47-4729-867B-6C16C1C4D629}" name="BTW bedrag (€)" totalsRowFunction="custom" dataDxfId="110" totalsRowDxfId="109" dataCellStyle="Komma" totalsRowCellStyle="Komma">
      <calculatedColumnFormula>IF(Tabel1810624[[#This Row],[Type kost]]="subsidiabele kost aan 21% BTW",Tabel1810624[[#This Row],[Totaal excl. btw (€)]]*0.21,IF(Tabel1810624[[#This Row],[Type kost]]="subsidiabele kost aan 12% BTW",Tabel1810624[[#This Row],[Totaal excl. btw (€)]]*0.12,IF(C455="subsidiabele kost aan 6% BTW",D455*0.06,IF(Tabel1810624[[#This Row],[Type kost]]="subsidiabele kost aan 0% BTW",0,IF(Tabel1810624[[#This Row],[Type kost]]="niet-subsidiabele kost / hoort niet bij deze deelinvestering aan 21% BTW",Tabel1810624[[#This Row],[Totaal excl. btw (€)]]*0.21,IF(Tabel1810624[[#This Row],[Type kost]]="niet-subsidiabele kost / hoort niet bij deze deelinvestering aan 12% BTW",Tabel1810624[[#This Row],[Totaal excl. btw (€)]]*0.12,IF(Tabel1810624[[#This Row],[Type kost]]="niet-subsidiabele kost / hoort niet bij deze deelinvestering aan 6% BTW",Tabel1810624[[#This Row],[Totaal excl. btw (€)]]*0.06,IF(Tabel1810624[[#This Row],[Type kost]]="niet-subsidiabele kost / hoort niet bij deze deelinvestering aan 0% BTW",0))))))))</calculatedColumnFormula>
      <totalsRowFormula>SUM(Tabel1810624[BTW bedrag (€)])</totalsRowFormula>
    </tableColumn>
    <tableColumn id="8" xr3:uid="{71B8D9DC-C646-4D1D-8078-45EAE78A826A}" name="Totaal bedrag incl. btw(€)" totalsRowFunction="custom" dataDxfId="108" totalsRowDxfId="107" dataCellStyle="Komma" totalsRowCellStyle="Komma">
      <calculatedColumnFormula>Tabel1810624[[#This Row],[Totaal excl. btw (€)]]+Tabel1810624[[#This Row],[BTW bedrag (€)]]</calculatedColumnFormula>
      <totalsRowFormula>SUM(Tabel1810624[Totaal bedrag incl. btw(€)])</totalsRow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CB8AA2D-AACC-4293-83EE-1BCB1D4E8648}" name="Tabel181015" displayName="Tabel181015" ref="B76:F87" totalsRowCount="1" headerRowDxfId="308">
  <autoFilter ref="B76:F86" xr:uid="{8A7F6F55-488E-44E4-819D-9057AA3FC05A}"/>
  <tableColumns count="5">
    <tableColumn id="4" xr3:uid="{F9C2BC4F-4E09-4E51-9A8E-E6B49DBFA81D}" name="Omschrijving" dataDxfId="307" totalsRowDxfId="15"/>
    <tableColumn id="5" xr3:uid="{A3D9D487-432F-4186-9B06-317D23A4B4B3}" name="Type kost" dataDxfId="306"/>
    <tableColumn id="6" xr3:uid="{0533DAB9-E8B1-4A06-A49A-09AA23D31838}" name="Totaal excl. btw (€)" totalsRowFunction="custom" dataDxfId="305" totalsRowDxfId="14" dataCellStyle="Komma" totalsRowCellStyle="Komma">
      <totalsRowFormula>SUM(Tabel181015[Totaal excl. btw (€)])</totalsRowFormula>
    </tableColumn>
    <tableColumn id="7" xr3:uid="{29A7ED81-FBCF-463A-B77B-48D15C0BA657}" name="BTW bedrag (€)" totalsRowFunction="custom" dataDxfId="304" totalsRowDxfId="13" dataCellStyle="Komma">
      <calculatedColumnFormula>IF(Tabel181015[[#This Row],[Type kost]]="subsidiabele kost aan 21% BTW",Tabel181015[[#This Row],[Totaal excl. btw (€)]]*0.21,IF(Tabel181015[[#This Row],[Type kost]]="subsidiabele kost aan 12% BTW",Tabel181015[[#This Row],[Totaal excl. btw (€)]]*0.12,IF(C77="subsidiabele kost aan 6% BTW",D77*0.06,IF(Tabel181015[[#This Row],[Type kost]]="subsidiabele kost aan 0% BTW",0,IF(Tabel181015[[#This Row],[Type kost]]="niet-subsidiabele kost/ hoort niet bij deze deelinvestering aan 21% BTW",Tabel181015[[#This Row],[Totaal excl. btw (€)]]*0.21,IF(Tabel181015[[#This Row],[Type kost]]="niet-subsidiabele kost/ hoort niet bij deze deelinvestering aan 12% BTW",Tabel181015[[#This Row],[Totaal excl. btw (€)]]*0.12,IF(Tabel181015[[#This Row],[Type kost]]="niet-subsidiabele kost/ hoort niet bij deze deelinvestering aan 6% BTW",Tabel181015[[#This Row],[Totaal excl. btw (€)]]*0.06,IF(Tabel181015[[#This Row],[Type kost]]="niet-subsidiabele kost/ hoort niet bij deze deelinvestering aan 0% BTW",0))))))))</calculatedColumnFormula>
      <totalsRowFormula>SUM(Tabel181015[BTW bedrag (€)])</totalsRowFormula>
    </tableColumn>
    <tableColumn id="8" xr3:uid="{35175806-88BB-485C-B213-060F167FE48A}" name="Totaal bedrag incl. btw(€)" totalsRowFunction="custom" dataDxfId="303" totalsRowDxfId="12" dataCellStyle="Komma">
      <calculatedColumnFormula>Tabel181015[[#This Row],[Totaal excl. btw (€)]]+Tabel181015[[#This Row],[BTW bedrag (€)]]</calculatedColumnFormula>
      <totalsRowFormula>SUM(Tabel181015[Totaal bedrag incl. btw(€)])</totalsRow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1A7A8D-160B-40AB-9E34-CB7F3A172D06}" name="Tabel1" displayName="Tabel1" ref="B17:F28" totalsRowCount="1" headerRowDxfId="302">
  <autoFilter ref="B17:F27" xr:uid="{831A7A8D-160B-40AB-9E34-CB7F3A172D06}"/>
  <tableColumns count="5">
    <tableColumn id="4" xr3:uid="{9B8B0CAB-4F70-4021-8967-76FA774556C1}" name="Omschrijving" dataDxfId="301" totalsRowDxfId="3"/>
    <tableColumn id="5" xr3:uid="{10175512-1365-4F51-BF68-E4732B95AAA1}" name="Type kost" dataDxfId="300"/>
    <tableColumn id="6" xr3:uid="{B351CC7A-E01C-44A7-9D36-9D14EB8C0A3C}" name="Totaal excl. btw (€)" totalsRowFunction="custom" dataDxfId="299" totalsRowDxfId="2" dataCellStyle="Komma" totalsRowCellStyle="Komma">
      <totalsRowFormula>SUM(Tabel1[Totaal excl. btw (€)])</totalsRowFormula>
    </tableColumn>
    <tableColumn id="7" xr3:uid="{8D8F3CFE-EFB8-465A-A2F0-4AB99CAB2FAE}" name="BTW bedrag (€)" totalsRowFunction="custom" dataDxfId="298" totalsRowDxfId="1" dataCellStyle="Komma" totalsRowCellStyle="Komma">
      <calculatedColumnFormula>IF(Tabel1[[#This Row],[Type kost]]="subsidiabele kost aan 21% BTW",Tabel1[[#This Row],[Totaal excl. btw (€)]]*0.21,IF(Tabel1[[#This Row],[Type kost]]="subsidiabele kost aan 12% BTW",Tabel1[[#This Row],[Totaal excl. btw (€)]]*0.12,IF(Tabel1[[#This Row],[Type kost]]="subsidiabele kost aan 6% BTW",Tabel1[[#This Row],[Totaal excl. btw (€)]]*0.06,IF(Tabel1[[#This Row],[Type kost]]="subsidiabele kost aan 0% BTW",0,IF(Tabel1[[#This Row],[Type kost]]="niet-subsidiabele kost / hoort niet bij deze deelinvestering aan 21% BTW",Tabel1[[#This Row],[Totaal excl. btw (€)]]*0.21,IF(Tabel1[[#This Row],[Type kost]]="niet-subsidiabele kost / hoort niet bij deze deelinvestering aan 12% BTW",Tabel1[[#This Row],[Totaal excl. btw (€)]]*0.12,IF(Tabel1[[#This Row],[Type kost]]="niet-subsidiabele kost / hoort niet bij deze deelinvestering aan 6% BTW",Tabel1[[#This Row],[Totaal excl. btw (€)]]*0.06,IF(Tabel1[[#This Row],[Type kost]]="niet-subsidiabele kost / hoort niet bij deze deelinvestering aan 0% BTW",0))))))))</calculatedColumnFormula>
      <totalsRowFormula>SUM(Tabel1[BTW bedrag (€)])</totalsRowFormula>
    </tableColumn>
    <tableColumn id="8" xr3:uid="{B1FDB349-9B79-42F6-93B6-FAE105C1B97D}" name="Totaal bedrag incl. btw(€)" totalsRowFunction="custom" dataDxfId="297" totalsRowDxfId="0" dataCellStyle="Komma" totalsRowCellStyle="Komma">
      <calculatedColumnFormula>Tabel1[[#This Row],[Totaal excl. btw (€)]]+Tabel1[[#This Row],[BTW bedrag (€)]]</calculatedColumnFormula>
      <totalsRowFormula>SUM(Tabel1[Totaal bedrag incl. btw(€)])</totalsRowFormula>
    </tableColumn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F0083E0-FBC5-406B-AC85-329E0962DEF0}" name="Tabel18" displayName="Tabel18" ref="B40:F51" totalsRowCount="1" headerRowDxfId="296">
  <autoFilter ref="B40:F50" xr:uid="{9F0083E0-FBC5-406B-AC85-329E0962DEF0}"/>
  <tableColumns count="5">
    <tableColumn id="4" xr3:uid="{EA5014B8-08FF-4C96-8CEE-12C24F7672A6}" name="Omschrijving" dataDxfId="295" totalsRowDxfId="294"/>
    <tableColumn id="5" xr3:uid="{8EE90561-3F52-43DC-99EE-277B9C067D3E}" name="Type kost" dataDxfId="293"/>
    <tableColumn id="6" xr3:uid="{2B5FB251-478E-4A36-9D85-A1AD9D1EF4E1}" name="Totaal excl. btw (€)" totalsRowFunction="custom" dataDxfId="292" totalsRowDxfId="291" dataCellStyle="Komma" totalsRowCellStyle="Komma">
      <totalsRowFormula>SUM(Tabel18[Totaal excl. btw (€)])</totalsRowFormula>
    </tableColumn>
    <tableColumn id="7" xr3:uid="{59CE6FFF-8234-4742-8C7C-8A30703114BA}" name="BTW bedrag (€)" totalsRowFunction="custom" dataDxfId="290" totalsRowDxfId="289" dataCellStyle="Komma" totalsRowCellStyle="Komma">
      <calculatedColumnFormula>IF(Tabel18[[#This Row],[Type kost]]="subsidiabele kost aan 21% BTW",Tabel18[[#This Row],[Totaal excl. btw (€)]]*0.21,IF(Tabel18[[#This Row],[Type kost]]="subsidiabele kost aan 12% BTW",Tabel18[[#This Row],[Totaal excl. btw (€)]]*0.12,IF(C41="subsidiabele kost aan 6% BTW",D41*0.06,IF(Tabel18[[#This Row],[Type kost]]="subsidiabele kost aan 0% BTW",0,IF(Tabel18[[#This Row],[Type kost]]="niet-subsidiabele kost / hoort niet bij deze deelinvestering aan 21% BTW",Tabel18[[#This Row],[Totaal excl. btw (€)]]*0.21,IF(Tabel18[[#This Row],[Type kost]]="niet-subsidiabele kost / hoort niet bij deze deelinvestering aan 12% BTW",Tabel18[[#This Row],[Totaal excl. btw (€)]]*0.12,IF(Tabel18[[#This Row],[Type kost]]="niet-subsidiabele kost / hoort niet bij deze deelinvestering aan 6% BTW",Tabel18[[#This Row],[Totaal excl. btw (€)]]*0.06,IF(Tabel18[[#This Row],[Type kost]]="niet-subsidiabele kost / hoort niet bij deze deelinvestering aan 0% BTW",0))))))))</calculatedColumnFormula>
      <totalsRowFormula>SUM(Tabel18[BTW bedrag (€)])</totalsRowFormula>
    </tableColumn>
    <tableColumn id="8" xr3:uid="{A39C93A1-E88B-4B69-BAA8-09728FA5A5FB}" name="Totaal bedrag incl. btw(€)" totalsRowFunction="custom" dataDxfId="288" totalsRowDxfId="287" dataCellStyle="Komma" totalsRowCellStyle="Komma">
      <calculatedColumnFormula>Tabel18[[#This Row],[Totaal excl. btw (€)]]+Tabel18[[#This Row],[BTW bedrag (€)]]</calculatedColumnFormula>
      <totalsRowFormula>SUM(Tabel18[Totaal bedrag incl. btw(€)])</totalsRowFormula>
    </tableColumn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A7F6F55-488E-44E4-819D-9057AA3FC05A}" name="Tabel1810" displayName="Tabel1810" ref="B63:F74" totalsRowCount="1" headerRowDxfId="286">
  <autoFilter ref="B63:F73" xr:uid="{8A7F6F55-488E-44E4-819D-9057AA3FC05A}"/>
  <tableColumns count="5">
    <tableColumn id="4" xr3:uid="{BA11C57B-38FA-47DC-93D5-207D6A3DC562}" name="Omschrijving" dataDxfId="285" totalsRowDxfId="284"/>
    <tableColumn id="5" xr3:uid="{5B1821C7-6B4E-4FE0-8725-7EFAB1A2250F}" name="Type kost" dataDxfId="283"/>
    <tableColumn id="6" xr3:uid="{7734E454-F379-47E0-87C6-57A8A15F2C45}" name="Totaal excl. btw (€)" totalsRowFunction="custom" dataDxfId="282" totalsRowDxfId="281" dataCellStyle="Komma" totalsRowCellStyle="Komma">
      <totalsRowFormula>SUM(Tabel1810[Totaal excl. btw (€)])</totalsRowFormula>
    </tableColumn>
    <tableColumn id="7" xr3:uid="{06B3C77A-8C0F-4FEA-A130-E43F518A5617}" name="BTW bedrag (€)" totalsRowFunction="custom" dataDxfId="280" totalsRowDxfId="279" dataCellStyle="Komma" totalsRowCellStyle="Komma">
      <calculatedColumnFormula>IF(Tabel1810[[#This Row],[Type kost]]="subsidiabele kost aan 21% BTW",Tabel1810[[#This Row],[Totaal excl. btw (€)]]*0.21,IF(Tabel1810[[#This Row],[Type kost]]="subsidiabele kost aan 12% BTW",Tabel1810[[#This Row],[Totaal excl. btw (€)]]*0.12,IF(C64="subsidiabele kost aan 6% BTW",D64*0.06,IF(Tabel1810[[#This Row],[Type kost]]="subsidiabele kost aan 0% BTW",0,IF(Tabel1810[[#This Row],[Type kost]]="niet-subsidiabele kost / hoort niet bij deze deelinvestering aan 21% BTW",Tabel1810[[#This Row],[Totaal excl. btw (€)]]*0.21,IF(Tabel1810[[#This Row],[Type kost]]="niet-subsidiabele kost / hoort niet bij deze deelinvestering aan 12% BTW",Tabel1810[[#This Row],[Totaal excl. btw (€)]]*0.12,IF(Tabel1810[[#This Row],[Type kost]]="niet-subsidiabele kost / hoort niet bij deze deelinvestering aan 6% BTW",Tabel1810[[#This Row],[Totaal excl. btw (€)]]*0.06,IF(Tabel1810[[#This Row],[Type kost]]="niet-subsidiabele kost / hoort niet bij deze deelinvestering aan 0% BTW",0))))))))</calculatedColumnFormula>
      <totalsRowFormula>SUM(Tabel1810[BTW bedrag (€)])</totalsRowFormula>
    </tableColumn>
    <tableColumn id="8" xr3:uid="{B2E94D98-03C6-4754-BCF4-5C22B92BD01F}" name="Totaal bedrag incl. btw(€)" totalsRowFunction="custom" dataDxfId="278" totalsRowDxfId="277" dataCellStyle="Komma" totalsRowCellStyle="Komma">
      <calculatedColumnFormula>Tabel1810[[#This Row],[Totaal excl. btw (€)]]+Tabel1810[[#This Row],[BTW bedrag (€)]]</calculatedColumnFormula>
      <totalsRowFormula>SUM(Tabel1810[Totaal bedrag incl. btw(€)])</totalsRowFormula>
    </tableColumn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D68E44-7885-401A-8E49-B9D4D030751F}" name="Tabel181011" displayName="Tabel181011" ref="B86:F97" totalsRowCount="1" headerRowDxfId="276">
  <autoFilter ref="B86:F96" xr:uid="{19D68E44-7885-401A-8E49-B9D4D030751F}"/>
  <tableColumns count="5">
    <tableColumn id="4" xr3:uid="{0FB83057-9C44-4D44-AB6B-C8EA9371AE78}" name="Omschrijving" dataDxfId="275" totalsRowDxfId="274"/>
    <tableColumn id="5" xr3:uid="{00B35C60-968A-4095-9418-88960E3B499F}" name="Type kost" dataDxfId="273"/>
    <tableColumn id="6" xr3:uid="{BD349A1B-29A9-4491-9584-A38C4D8B01D1}" name="Totaal excl. btw (€)" totalsRowFunction="custom" dataDxfId="272" totalsRowDxfId="271" dataCellStyle="Komma" totalsRowCellStyle="Komma">
      <totalsRowFormula>SUM(Tabel181011[Totaal excl. btw (€)])</totalsRowFormula>
    </tableColumn>
    <tableColumn id="7" xr3:uid="{B71C3ADF-BD3E-4BA2-B059-6FC00460B2AB}" name="BTW bedrag (€)" totalsRowFunction="custom" dataDxfId="270" totalsRowDxfId="269" dataCellStyle="Komma" totalsRowCellStyle="Komma">
      <calculatedColumnFormula>IF(Tabel181011[[#This Row],[Type kost]]="subsidiabele kost aan 21% BTW",Tabel181011[[#This Row],[Totaal excl. btw (€)]]*0.21,IF(Tabel181011[[#This Row],[Type kost]]="subsidiabele kost aan 12% BTW",Tabel181011[[#This Row],[Totaal excl. btw (€)]]*0.12,IF(C87="subsidiabele kost aan 6% BTW",D87*0.06,IF(Tabel181011[[#This Row],[Type kost]]="subsidiabele kost aan 0% BTW",0,IF(Tabel181011[[#This Row],[Type kost]]="niet-subsidiabele kost / hoort niet bij deze deelinvestering aan 21% BTW",Tabel181011[[#This Row],[Totaal excl. btw (€)]]*0.21,IF(Tabel181011[[#This Row],[Type kost]]="niet-subsidiabele kost / hoort niet bij deze deelinvestering aan 12% BTW",Tabel181011[[#This Row],[Totaal excl. btw (€)]]*0.12,IF(Tabel181011[[#This Row],[Type kost]]="niet-subsidiabele kost / hoort niet bij deze deelinvestering aan 6% BTW",Tabel181011[[#This Row],[Totaal excl. btw (€)]]*0.06,IF(Tabel181011[[#This Row],[Type kost]]="niet-subsidiabele kost / hoort niet bij deze deelinvestering aan 0% BTW",0))))))))</calculatedColumnFormula>
      <totalsRowFormula>SUM(Tabel181011[BTW bedrag (€)])</totalsRowFormula>
    </tableColumn>
    <tableColumn id="8" xr3:uid="{D51A0F2E-5C90-4F85-B941-EAB57397ED07}" name="Totaal bedrag incl. btw(€)" totalsRowFunction="custom" dataDxfId="268" totalsRowDxfId="267" dataCellStyle="Komma" totalsRowCellStyle="Komma">
      <calculatedColumnFormula>Tabel181011[[#This Row],[Totaal excl. btw (€)]]+Tabel181011[[#This Row],[BTW bedrag (€)]]</calculatedColumnFormula>
      <totalsRowFormula>SUM(Tabel181011[Totaal bedrag incl. btw(€)])</totalsRowFormula>
    </tableColumn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8E756AA-455F-458A-92B0-01E0BFC1D5D7}" name="Tabel181012" displayName="Tabel181012" ref="B109:F120" totalsRowCount="1" headerRowDxfId="266">
  <autoFilter ref="B109:F119" xr:uid="{38E756AA-455F-458A-92B0-01E0BFC1D5D7}"/>
  <tableColumns count="5">
    <tableColumn id="4" xr3:uid="{8F9772F6-98FF-4979-810C-94E3A6CC6A56}" name="Omschrijving" dataDxfId="265" totalsRowDxfId="264"/>
    <tableColumn id="5" xr3:uid="{C091F002-7DF5-463B-B8A1-5EE86E1DF9DD}" name="Type kost" dataDxfId="263"/>
    <tableColumn id="6" xr3:uid="{C1E99B59-EBD9-4984-8565-B3645BBC61F0}" name="Totaal excl. btw (€)" totalsRowFunction="custom" dataDxfId="262" totalsRowDxfId="261" dataCellStyle="Komma" totalsRowCellStyle="Komma">
      <totalsRowFormula>SUM(Tabel181012[Totaal excl. btw (€)])</totalsRowFormula>
    </tableColumn>
    <tableColumn id="7" xr3:uid="{0D3622A6-D1CF-4A62-95ED-92FC5F66B3BD}" name="BTW bedrag (€)" totalsRowFunction="custom" dataDxfId="260" totalsRowDxfId="259" dataCellStyle="Komma" totalsRowCellStyle="Komma">
      <calculatedColumnFormula>IF(Tabel181012[[#This Row],[Type kost]]="subsidiabele kost aan 21% BTW",Tabel181012[[#This Row],[Totaal excl. btw (€)]]*0.21,IF(Tabel181012[[#This Row],[Type kost]]="subsidiabele kost aan 12% BTW",Tabel181012[[#This Row],[Totaal excl. btw (€)]]*0.12,IF(C110="subsidiabele kost aan 6% BTW",D110*0.06,IF(Tabel181012[[#This Row],[Type kost]]="subsidiabele kost aan 0% BTW",0,IF(Tabel181012[[#This Row],[Type kost]]="niet-subsidiabele kost / hoort niet bij deze deelinvestering aan 21% BTW",Tabel181012[[#This Row],[Totaal excl. btw (€)]]*0.21,IF(Tabel181012[[#This Row],[Type kost]]="niet-subsidiabele kost / hoort niet bij deze deelinvestering aan 12% BTW",Tabel181012[[#This Row],[Totaal excl. btw (€)]]*0.12,IF(Tabel181012[[#This Row],[Type kost]]="niet-subsidiabele kost / hoort niet bij deze deelinvestering aan 6% BTW",Tabel181012[[#This Row],[Totaal excl. btw (€)]]*0.06,IF(Tabel181012[[#This Row],[Type kost]]="niet-subsidiabele kost / hoort niet bij deze deelinvestering aan 0% BTW",0))))))))</calculatedColumnFormula>
      <totalsRowFormula>SUM(Tabel181012[BTW bedrag (€)])</totalsRowFormula>
    </tableColumn>
    <tableColumn id="8" xr3:uid="{6AF1D434-71E0-4251-961F-406ED0FE5C4D}" name="Totaal bedrag incl. btw(€)" totalsRowFunction="custom" dataDxfId="258" totalsRowDxfId="257" dataCellStyle="Komma" totalsRowCellStyle="Komma">
      <calculatedColumnFormula>Tabel181012[[#This Row],[Totaal excl. btw (€)]]+Tabel181012[[#This Row],[BTW bedrag (€)]]</calculatedColumnFormula>
      <totalsRowFormula>SUM(Tabel181012[Totaal bedrag incl. btw(€)])</totalsRowFormula>
    </tableColumn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656F7F2-8178-43A0-8A19-15A95B9F4233}" name="Tabel1810123" displayName="Tabel1810123" ref="B132:F143" totalsRowCount="1" headerRowDxfId="256">
  <autoFilter ref="B132:F142" xr:uid="{2656F7F2-8178-43A0-8A19-15A95B9F4233}"/>
  <tableColumns count="5">
    <tableColumn id="4" xr3:uid="{330BC32A-4A2C-4230-AF7B-BE5F89D58202}" name="Omschrijving" dataDxfId="255" totalsRowDxfId="254"/>
    <tableColumn id="5" xr3:uid="{D5664D4E-FD98-4386-97AF-A118C14230D8}" name="Type kost" dataDxfId="253"/>
    <tableColumn id="6" xr3:uid="{014BF8DB-F51A-43C8-A156-41DC49879DB3}" name="Totaal excl. btw (€)" totalsRowFunction="custom" dataDxfId="252" totalsRowDxfId="251" dataCellStyle="Komma" totalsRowCellStyle="Komma">
      <totalsRowFormula>SUM(Tabel1810123[Totaal excl. btw (€)])</totalsRowFormula>
    </tableColumn>
    <tableColumn id="7" xr3:uid="{4E3CC5C3-080C-4601-B4B3-0B12314329B6}" name="BTW bedrag (€)" totalsRowFunction="custom" dataDxfId="250" totalsRowDxfId="249" dataCellStyle="Komma" totalsRowCellStyle="Komma">
      <calculatedColumnFormula>IF(Tabel1810123[[#This Row],[Type kost]]="subsidiabele kost aan 21% BTW",Tabel1810123[[#This Row],[Totaal excl. btw (€)]]*0.21,IF(Tabel1810123[[#This Row],[Type kost]]="subsidiabele kost aan 12% BTW",Tabel1810123[[#This Row],[Totaal excl. btw (€)]]*0.12,IF(C133="subsidiabele kost aan 6% BTW",D133*0.06,IF(Tabel1810123[[#This Row],[Type kost]]="subsidiabele kost aan 0% BTW",0,IF(Tabel1810123[[#This Row],[Type kost]]="niet-subsidiabele kost / hoort niet bij deze deelinvestering aan 21% BTW",Tabel1810123[[#This Row],[Totaal excl. btw (€)]]*0.21,IF(Tabel1810123[[#This Row],[Type kost]]="niet-subsidiabele kost / hoort niet bij deze deelinvestering aan 12% BTW",Tabel1810123[[#This Row],[Totaal excl. btw (€)]]*0.12,IF(Tabel1810123[[#This Row],[Type kost]]="niet-subsidiabele kost / hoort niet bij deze deelinvestering aan 6% BTW",Tabel1810123[[#This Row],[Totaal excl. btw (€)]]*0.06,IF(Tabel1810123[[#This Row],[Type kost]]="niet-subsidiabele kost / hoort niet bij deze deelinvestering aan 0% BTW",0))))))))</calculatedColumnFormula>
      <totalsRowFormula>SUM(Tabel1810123[BTW bedrag (€)])</totalsRowFormula>
    </tableColumn>
    <tableColumn id="8" xr3:uid="{68A17DA3-29AD-4AC3-8737-C4A8A63E8CD6}" name="Totaal bedrag incl. btw(€)" totalsRowFunction="custom" dataDxfId="248" totalsRowDxfId="247" dataCellStyle="Komma" totalsRowCellStyle="Komma">
      <calculatedColumnFormula>Tabel1810123[[#This Row],[Totaal excl. btw (€)]]+Tabel1810123[[#This Row],[BTW bedrag (€)]]</calculatedColumnFormula>
      <totalsRowFormula>SUM(Tabel1810123[Totaal bedrag incl. btw(€)])</totalsRow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v.vlaanderen.be/subsidies/vlif-steun/vlif-investeringssteun-voor-land-en-tuinbouwers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13" Type="http://schemas.openxmlformats.org/officeDocument/2006/relationships/table" Target="../tables/table14.xml"/><Relationship Id="rId18" Type="http://schemas.openxmlformats.org/officeDocument/2006/relationships/table" Target="../tables/table19.xml"/><Relationship Id="rId3" Type="http://schemas.openxmlformats.org/officeDocument/2006/relationships/table" Target="../tables/table4.xml"/><Relationship Id="rId21" Type="http://schemas.openxmlformats.org/officeDocument/2006/relationships/table" Target="../tables/table22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17" Type="http://schemas.openxmlformats.org/officeDocument/2006/relationships/table" Target="../tables/table18.xml"/><Relationship Id="rId2" Type="http://schemas.openxmlformats.org/officeDocument/2006/relationships/drawing" Target="../drawings/drawing2.xml"/><Relationship Id="rId16" Type="http://schemas.openxmlformats.org/officeDocument/2006/relationships/table" Target="../tables/table17.xml"/><Relationship Id="rId20" Type="http://schemas.openxmlformats.org/officeDocument/2006/relationships/table" Target="../tables/table2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5" Type="http://schemas.openxmlformats.org/officeDocument/2006/relationships/table" Target="../tables/table16.xml"/><Relationship Id="rId10" Type="http://schemas.openxmlformats.org/officeDocument/2006/relationships/table" Target="../tables/table11.xml"/><Relationship Id="rId19" Type="http://schemas.openxmlformats.org/officeDocument/2006/relationships/table" Target="../tables/table20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Relationship Id="rId14" Type="http://schemas.openxmlformats.org/officeDocument/2006/relationships/table" Target="../tables/table15.xml"/><Relationship Id="rId22" Type="http://schemas.openxmlformats.org/officeDocument/2006/relationships/table" Target="../tables/table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4345-9628-4534-B94E-547C8190EF34}">
  <sheetPr codeName="Blad2"/>
  <dimension ref="A1:S90"/>
  <sheetViews>
    <sheetView tabSelected="1" zoomScaleNormal="100" workbookViewId="0">
      <selection activeCell="C21" sqref="C21:F21"/>
    </sheetView>
  </sheetViews>
  <sheetFormatPr defaultRowHeight="15" x14ac:dyDescent="0.25"/>
  <cols>
    <col min="1" max="1" width="9.140625" style="28"/>
    <col min="2" max="2" width="56.5703125" customWidth="1"/>
    <col min="3" max="3" width="65" bestFit="1" customWidth="1"/>
    <col min="4" max="4" width="48.85546875" style="17" bestFit="1" customWidth="1"/>
    <col min="5" max="5" width="28.28515625" style="17" customWidth="1"/>
    <col min="6" max="6" width="33.42578125" style="17" bestFit="1" customWidth="1"/>
    <col min="7" max="7" width="32.85546875" customWidth="1"/>
    <col min="8" max="8" width="4.42578125" hidden="1" customWidth="1"/>
    <col min="9" max="9" width="11.85546875" hidden="1" customWidth="1"/>
    <col min="10" max="10" width="9" hidden="1" customWidth="1"/>
    <col min="11" max="11" width="65" hidden="1" customWidth="1"/>
    <col min="12" max="13" width="9.140625" customWidth="1"/>
    <col min="16" max="16" width="11.28515625" customWidth="1"/>
  </cols>
  <sheetData>
    <row r="1" spans="2:11" ht="23.25" x14ac:dyDescent="0.25">
      <c r="B1" s="1" t="s">
        <v>0</v>
      </c>
    </row>
    <row r="2" spans="2:11" ht="23.25" x14ac:dyDescent="0.25">
      <c r="B2" s="2" t="s">
        <v>1</v>
      </c>
    </row>
    <row r="4" spans="2:11" ht="24" x14ac:dyDescent="0.4">
      <c r="B4" s="3" t="s">
        <v>2</v>
      </c>
      <c r="E4" s="18"/>
      <c r="F4" s="65" t="s">
        <v>273</v>
      </c>
      <c r="H4" s="4"/>
      <c r="I4" s="4"/>
      <c r="J4" s="4"/>
      <c r="K4" s="4"/>
    </row>
    <row r="5" spans="2:11" ht="24" x14ac:dyDescent="0.4">
      <c r="B5" s="72" t="s">
        <v>3</v>
      </c>
      <c r="C5" s="72"/>
      <c r="D5" s="67"/>
      <c r="F5" s="51"/>
      <c r="H5" s="4"/>
      <c r="I5" s="4"/>
      <c r="J5" s="4"/>
      <c r="K5" s="4"/>
    </row>
    <row r="6" spans="2:11" ht="24" x14ac:dyDescent="0.4">
      <c r="B6" s="71" t="s">
        <v>4</v>
      </c>
      <c r="C6" s="71"/>
      <c r="D6" s="67"/>
      <c r="F6" s="51"/>
      <c r="H6" s="4"/>
      <c r="I6" s="4"/>
      <c r="J6" s="4"/>
      <c r="K6" s="4"/>
    </row>
    <row r="7" spans="2:11" ht="15" customHeight="1" x14ac:dyDescent="0.4">
      <c r="C7" s="4"/>
      <c r="D7" s="67"/>
      <c r="F7" s="51"/>
      <c r="H7" s="4"/>
      <c r="I7" s="4"/>
      <c r="J7" s="4"/>
      <c r="K7" s="4"/>
    </row>
    <row r="8" spans="2:11" x14ac:dyDescent="0.25">
      <c r="B8" s="5" t="s">
        <v>5</v>
      </c>
      <c r="C8" s="38"/>
      <c r="D8" s="27"/>
    </row>
    <row r="9" spans="2:11" x14ac:dyDescent="0.25">
      <c r="B9" s="5" t="s">
        <v>6</v>
      </c>
      <c r="C9" s="38"/>
    </row>
    <row r="10" spans="2:11" x14ac:dyDescent="0.25">
      <c r="B10" s="5" t="s">
        <v>7</v>
      </c>
      <c r="C10" s="38"/>
      <c r="K10" t="s">
        <v>8</v>
      </c>
    </row>
    <row r="11" spans="2:11" ht="24" x14ac:dyDescent="0.4">
      <c r="D11" s="18"/>
      <c r="F11" s="51"/>
      <c r="H11" s="4"/>
      <c r="I11" s="4"/>
      <c r="J11" s="4"/>
      <c r="K11" t="s">
        <v>9</v>
      </c>
    </row>
    <row r="12" spans="2:11" ht="24" x14ac:dyDescent="0.4">
      <c r="D12" s="18"/>
      <c r="F12" s="51" t="s">
        <v>10</v>
      </c>
      <c r="H12" s="4"/>
      <c r="I12" s="4"/>
      <c r="J12" s="4"/>
      <c r="K12" s="4"/>
    </row>
    <row r="13" spans="2:11" x14ac:dyDescent="0.25">
      <c r="B13" s="5" t="s">
        <v>11</v>
      </c>
      <c r="C13" s="73"/>
      <c r="D13" s="75"/>
      <c r="E13" s="75"/>
      <c r="F13" s="75"/>
      <c r="K13" t="s">
        <v>12</v>
      </c>
    </row>
    <row r="14" spans="2:11" x14ac:dyDescent="0.25">
      <c r="B14" s="5"/>
      <c r="C14" s="54"/>
      <c r="D14" s="74"/>
      <c r="E14" s="74"/>
      <c r="K14" t="s">
        <v>13</v>
      </c>
    </row>
    <row r="15" spans="2:11" x14ac:dyDescent="0.25">
      <c r="B15" s="5" t="s">
        <v>14</v>
      </c>
      <c r="C15" s="38"/>
      <c r="D15" s="27" t="s">
        <v>15</v>
      </c>
      <c r="E15" s="39" t="b">
        <f>IF(C15=1,SUM(J43),IF(C15=2,SUM(J65),IF(C15=3,SUM(J87))))</f>
        <v>0</v>
      </c>
      <c r="H15">
        <v>1</v>
      </c>
      <c r="K15" t="s">
        <v>16</v>
      </c>
    </row>
    <row r="16" spans="2:11" x14ac:dyDescent="0.25">
      <c r="B16" s="5" t="s">
        <v>17</v>
      </c>
      <c r="C16" s="38"/>
      <c r="D16" s="27"/>
      <c r="E16" s="27"/>
      <c r="H16">
        <v>2</v>
      </c>
      <c r="K16" t="s">
        <v>18</v>
      </c>
    </row>
    <row r="17" spans="1:19" ht="15" customHeight="1" x14ac:dyDescent="0.25">
      <c r="B17" s="6" t="s">
        <v>19</v>
      </c>
      <c r="C17" s="73"/>
      <c r="D17" s="73"/>
      <c r="E17" s="73"/>
      <c r="F17" s="73"/>
      <c r="H17">
        <v>3</v>
      </c>
      <c r="K17" t="s">
        <v>20</v>
      </c>
    </row>
    <row r="18" spans="1:19" x14ac:dyDescent="0.25">
      <c r="B18" s="5"/>
      <c r="C18" s="73"/>
      <c r="D18" s="73"/>
      <c r="E18" s="73"/>
      <c r="F18" s="73"/>
      <c r="K18" t="s">
        <v>21</v>
      </c>
    </row>
    <row r="19" spans="1:19" x14ac:dyDescent="0.25">
      <c r="B19" s="5"/>
      <c r="C19" s="73"/>
      <c r="D19" s="73"/>
      <c r="E19" s="73"/>
      <c r="F19" s="73"/>
      <c r="H19" t="s">
        <v>22</v>
      </c>
      <c r="K19" t="s">
        <v>23</v>
      </c>
    </row>
    <row r="20" spans="1:19" x14ac:dyDescent="0.25">
      <c r="B20" s="5"/>
      <c r="C20" s="73"/>
      <c r="D20" s="73"/>
      <c r="E20" s="73"/>
      <c r="F20" s="73"/>
      <c r="H20" t="s">
        <v>24</v>
      </c>
      <c r="K20" t="s">
        <v>25</v>
      </c>
    </row>
    <row r="21" spans="1:19" x14ac:dyDescent="0.25">
      <c r="B21" s="5"/>
      <c r="C21" s="79"/>
      <c r="D21" s="79"/>
      <c r="E21" s="79"/>
      <c r="F21" s="79"/>
    </row>
    <row r="22" spans="1:19" x14ac:dyDescent="0.25">
      <c r="B22" s="69" t="s">
        <v>274</v>
      </c>
      <c r="C22" s="75"/>
      <c r="D22" s="75"/>
      <c r="E22" s="75"/>
      <c r="F22" s="75"/>
    </row>
    <row r="23" spans="1:19" x14ac:dyDescent="0.25">
      <c r="B23" s="5"/>
      <c r="C23" s="75"/>
      <c r="D23" s="75"/>
      <c r="E23" s="75"/>
      <c r="F23" s="75"/>
    </row>
    <row r="24" spans="1:19" x14ac:dyDescent="0.25">
      <c r="B24" s="5"/>
      <c r="C24" s="68"/>
      <c r="D24" s="68"/>
      <c r="E24" s="68"/>
      <c r="F24" s="68"/>
    </row>
    <row r="25" spans="1:19" x14ac:dyDescent="0.25">
      <c r="B25" s="6" t="s">
        <v>275</v>
      </c>
      <c r="C25" s="75"/>
      <c r="D25" s="75"/>
      <c r="E25" s="75"/>
      <c r="F25" s="75"/>
    </row>
    <row r="26" spans="1:19" x14ac:dyDescent="0.25">
      <c r="B26" s="5"/>
    </row>
    <row r="27" spans="1:19" x14ac:dyDescent="0.25">
      <c r="A27" s="40">
        <v>1</v>
      </c>
      <c r="B27" s="8" t="s">
        <v>26</v>
      </c>
      <c r="C27" s="43"/>
      <c r="D27" s="19" t="s">
        <v>27</v>
      </c>
      <c r="E27" s="52"/>
      <c r="F27" s="20"/>
      <c r="Q27" s="7"/>
      <c r="R27" s="7"/>
      <c r="S27" s="7"/>
    </row>
    <row r="28" spans="1:19" x14ac:dyDescent="0.25">
      <c r="B28" s="10" t="s">
        <v>28</v>
      </c>
      <c r="C28" s="58"/>
      <c r="D28" s="21" t="s">
        <v>29</v>
      </c>
      <c r="E28" s="53"/>
      <c r="F28" s="22"/>
    </row>
    <row r="29" spans="1:19" x14ac:dyDescent="0.25">
      <c r="B29" s="10" t="s">
        <v>30</v>
      </c>
      <c r="C29" s="38"/>
      <c r="D29" s="21" t="s">
        <v>31</v>
      </c>
      <c r="E29" s="17">
        <f>SUM(E27:E28)</f>
        <v>0</v>
      </c>
      <c r="F29" s="22"/>
    </row>
    <row r="30" spans="1:19" x14ac:dyDescent="0.25">
      <c r="B30" s="10" t="s">
        <v>32</v>
      </c>
      <c r="C30" s="38"/>
      <c r="D30" s="21"/>
      <c r="F30" s="22"/>
    </row>
    <row r="31" spans="1:19" x14ac:dyDescent="0.25">
      <c r="B31" s="10"/>
      <c r="F31" s="22"/>
    </row>
    <row r="32" spans="1:19" s="7" customFormat="1" x14ac:dyDescent="0.25">
      <c r="A32" s="29"/>
      <c r="B32" s="12" t="s">
        <v>33</v>
      </c>
      <c r="C32" s="7" t="s">
        <v>34</v>
      </c>
      <c r="D32" s="23" t="s">
        <v>35</v>
      </c>
      <c r="E32" s="23" t="s">
        <v>36</v>
      </c>
      <c r="F32" s="24" t="s">
        <v>37</v>
      </c>
    </row>
    <row r="33" spans="2:10" x14ac:dyDescent="0.25">
      <c r="B33" s="44"/>
      <c r="C33" s="41"/>
      <c r="D33" s="47"/>
      <c r="E33" s="17" t="b">
        <f>IF(Tabel113[[#This Row],[Type kost]]="subsidiabele kost aan 21% BTW",Tabel113[[#This Row],[Totaal excl. btw (€)]]*0.21,IF(Tabel113[[#This Row],[Type kost]]="subsidiabele kost aan 12% BTW",Tabel113[[#This Row],[Totaal excl. btw (€)]]*0.12,IF(C33="subsidiabele kost aan 6% BTW",D33*0.06,IF(Tabel113[[#This Row],[Type kost]]="subsidiabele kost aan 0% BTW",0,IF(Tabel113[[#This Row],[Type kost]]="niet-subsidiabele kost/ hoort niet bij deze deelinvestering aan 21% BTW",Tabel113[[#This Row],[Totaal excl. btw (€)]]*0.21,IF(Tabel113[[#This Row],[Type kost]]="niet-subsidiabele kost/ hoort niet bij deze deelinvestering aan 12% BTW",Tabel113[[#This Row],[Totaal excl. btw (€)]]*0.12,IF(Tabel113[[#This Row],[Type kost]]="niet-subsidiabele kost/ hoort niet bij deze deelinvestering aan 6% BTW",Tabel113[[#This Row],[Totaal excl. btw (€)]]*0.06,IF(Tabel113[[#This Row],[Type kost]]="niet-subsidiabele kost/ hoort niet bij deze deelinvestering aan 0% BTW",0))))))))</f>
        <v>0</v>
      </c>
      <c r="F33" s="22">
        <f>Tabel113[[#This Row],[Totaal excl. btw (€)]]+Tabel113[[#This Row],[BTW bedrag (€)]]</f>
        <v>0</v>
      </c>
      <c r="I33" s="8" t="s">
        <v>38</v>
      </c>
      <c r="J33" s="9" t="b">
        <f>IF(C33="subsidiabele kost aan 21% BTW",SUM(D33),IF(C33="subsidiabele kost aan 12% BTW",SUM(D33),IF(C33="subsidiabele kost aan 6% BTW",SUM(D33),IF(C33="subsidiabele kost aan 0% BTW",SUM(D33)))))</f>
        <v>0</v>
      </c>
    </row>
    <row r="34" spans="2:10" x14ac:dyDescent="0.25">
      <c r="B34" s="44"/>
      <c r="C34" s="41"/>
      <c r="D34" s="47"/>
      <c r="E34" s="17" t="b">
        <f>IF(Tabel113[[#This Row],[Type kost]]="subsidiabele kost aan 21% BTW",Tabel113[[#This Row],[Totaal excl. btw (€)]]*0.21,IF(Tabel113[[#This Row],[Type kost]]="subsidiabele kost aan 12% BTW",Tabel113[[#This Row],[Totaal excl. btw (€)]]*0.12,IF(C34="subsidiabele kost aan 6% BTW",D34*0.06,IF(Tabel113[[#This Row],[Type kost]]="subsidiabele kost aan 0% BTW",0,IF(Tabel113[[#This Row],[Type kost]]="niet-subsidiabele kost/ hoort niet bij deze deelinvestering aan 21% BTW",Tabel113[[#This Row],[Totaal excl. btw (€)]]*0.21,IF(Tabel113[[#This Row],[Type kost]]="niet-subsidiabele kost/ hoort niet bij deze deelinvestering aan 12% BTW",Tabel113[[#This Row],[Totaal excl. btw (€)]]*0.12,IF(Tabel113[[#This Row],[Type kost]]="niet-subsidiabele kost/ hoort niet bij deze deelinvestering aan 6% BTW",Tabel113[[#This Row],[Totaal excl. btw (€)]]*0.06,IF(Tabel113[[#This Row],[Type kost]]="niet-subsidiabele kost/ hoort niet bij deze deelinvestering aan 0% BTW",0))))))))</f>
        <v>0</v>
      </c>
      <c r="F34" s="22">
        <f>Tabel113[[#This Row],[Totaal excl. btw (€)]]+Tabel113[[#This Row],[BTW bedrag (€)]]</f>
        <v>0</v>
      </c>
      <c r="I34" s="10" t="s">
        <v>39</v>
      </c>
      <c r="J34" s="11" t="b">
        <f t="shared" ref="J34:J42" si="0">IF(C34="subsidiabele kost aan 21% BTW",SUM(D34),IF(C34="subsidiabele kost aan 12% BTW",SUM(D34),IF(C34="subsidiabele kost aan 6% BTW",SUM(D34),IF(C34="subsidiabele kost aan 0% BTW",SUM(D34)))))</f>
        <v>0</v>
      </c>
    </row>
    <row r="35" spans="2:10" x14ac:dyDescent="0.25">
      <c r="B35" s="41"/>
      <c r="C35" s="41"/>
      <c r="D35" s="53"/>
      <c r="E35" s="17" t="b">
        <f>IF(Tabel113[[#This Row],[Type kost]]="subsidiabele kost aan 21% BTW",Tabel113[[#This Row],[Totaal excl. btw (€)]]*0.21,IF(Tabel113[[#This Row],[Type kost]]="subsidiabele kost aan 12% BTW",Tabel113[[#This Row],[Totaal excl. btw (€)]]*0.12,IF(C35="subsidiabele kost aan 6% BTW",D35*0.06,IF(Tabel113[[#This Row],[Type kost]]="subsidiabele kost aan 0% BTW",0,IF(Tabel113[[#This Row],[Type kost]]="niet-subsidiabele kost/ hoort niet bij deze deelinvestering aan 21% BTW",Tabel113[[#This Row],[Totaal excl. btw (€)]]*0.21,IF(Tabel113[[#This Row],[Type kost]]="niet-subsidiabele kost/ hoort niet bij deze deelinvestering aan 12% BTW",Tabel113[[#This Row],[Totaal excl. btw (€)]]*0.12,IF(Tabel113[[#This Row],[Type kost]]="niet-subsidiabele kost/ hoort niet bij deze deelinvestering aan 6% BTW",Tabel113[[#This Row],[Totaal excl. btw (€)]]*0.06,IF(Tabel113[[#This Row],[Type kost]]="niet-subsidiabele kost/ hoort niet bij deze deelinvestering aan 0% BTW",0))))))))</f>
        <v>0</v>
      </c>
      <c r="F35" s="22">
        <f>Tabel113[[#This Row],[Totaal excl. btw (€)]]+Tabel113[[#This Row],[BTW bedrag (€)]]</f>
        <v>0</v>
      </c>
      <c r="I35" s="10" t="s">
        <v>40</v>
      </c>
      <c r="J35" s="11" t="b">
        <f t="shared" si="0"/>
        <v>0</v>
      </c>
    </row>
    <row r="36" spans="2:10" x14ac:dyDescent="0.25">
      <c r="B36" s="41"/>
      <c r="C36" s="41"/>
      <c r="D36" s="53"/>
      <c r="E36" s="17" t="b">
        <f>IF(Tabel113[[#This Row],[Type kost]]="subsidiabele kost aan 21% BTW",Tabel113[[#This Row],[Totaal excl. btw (€)]]*0.21,IF(Tabel113[[#This Row],[Type kost]]="subsidiabele kost aan 12% BTW",Tabel113[[#This Row],[Totaal excl. btw (€)]]*0.12,IF(C36="subsidiabele kost aan 6% BTW",D36*0.06,IF(Tabel113[[#This Row],[Type kost]]="subsidiabele kost aan 0% BTW",0,IF(Tabel113[[#This Row],[Type kost]]="niet-subsidiabele kost/ hoort niet bij deze deelinvestering aan 21% BTW",Tabel113[[#This Row],[Totaal excl. btw (€)]]*0.21,IF(Tabel113[[#This Row],[Type kost]]="niet-subsidiabele kost/ hoort niet bij deze deelinvestering aan 12% BTW",Tabel113[[#This Row],[Totaal excl. btw (€)]]*0.12,IF(Tabel113[[#This Row],[Type kost]]="niet-subsidiabele kost/ hoort niet bij deze deelinvestering aan 6% BTW",Tabel113[[#This Row],[Totaal excl. btw (€)]]*0.06,IF(Tabel113[[#This Row],[Type kost]]="niet-subsidiabele kost/ hoort niet bij deze deelinvestering aan 0% BTW",0))))))))</f>
        <v>0</v>
      </c>
      <c r="F36" s="22">
        <f>Tabel113[[#This Row],[Totaal excl. btw (€)]]+Tabel113[[#This Row],[BTW bedrag (€)]]</f>
        <v>0</v>
      </c>
      <c r="I36" s="10" t="s">
        <v>41</v>
      </c>
      <c r="J36" s="11" t="b">
        <f t="shared" si="0"/>
        <v>0</v>
      </c>
    </row>
    <row r="37" spans="2:10" x14ac:dyDescent="0.25">
      <c r="B37" s="41"/>
      <c r="C37" s="41"/>
      <c r="D37" s="53"/>
      <c r="E37" s="17" t="b">
        <f>IF(Tabel113[[#This Row],[Type kost]]="subsidiabele kost aan 21% BTW",Tabel113[[#This Row],[Totaal excl. btw (€)]]*0.21,IF(Tabel113[[#This Row],[Type kost]]="subsidiabele kost aan 12% BTW",Tabel113[[#This Row],[Totaal excl. btw (€)]]*0.12,IF(C37="subsidiabele kost aan 6% BTW",D37*0.06,IF(Tabel113[[#This Row],[Type kost]]="subsidiabele kost aan 0% BTW",0,IF(Tabel113[[#This Row],[Type kost]]="niet-subsidiabele kost/ hoort niet bij deze deelinvestering aan 21% BTW",Tabel113[[#This Row],[Totaal excl. btw (€)]]*0.21,IF(Tabel113[[#This Row],[Type kost]]="niet-subsidiabele kost/ hoort niet bij deze deelinvestering aan 12% BTW",Tabel113[[#This Row],[Totaal excl. btw (€)]]*0.12,IF(Tabel113[[#This Row],[Type kost]]="niet-subsidiabele kost/ hoort niet bij deze deelinvestering aan 6% BTW",Tabel113[[#This Row],[Totaal excl. btw (€)]]*0.06,IF(Tabel113[[#This Row],[Type kost]]="niet-subsidiabele kost/ hoort niet bij deze deelinvestering aan 0% BTW",0))))))))</f>
        <v>0</v>
      </c>
      <c r="F37" s="22">
        <f>Tabel113[[#This Row],[Totaal excl. btw (€)]]+Tabel113[[#This Row],[BTW bedrag (€)]]</f>
        <v>0</v>
      </c>
      <c r="I37" s="10" t="s">
        <v>42</v>
      </c>
      <c r="J37" s="11" t="b">
        <f t="shared" si="0"/>
        <v>0</v>
      </c>
    </row>
    <row r="38" spans="2:10" x14ac:dyDescent="0.25">
      <c r="B38" s="41"/>
      <c r="C38" s="41"/>
      <c r="D38" s="53"/>
      <c r="E38" s="17" t="b">
        <f>IF(Tabel113[[#This Row],[Type kost]]="subsidiabele kost aan 21% BTW",Tabel113[[#This Row],[Totaal excl. btw (€)]]*0.21,IF(Tabel113[[#This Row],[Type kost]]="subsidiabele kost aan 12% BTW",Tabel113[[#This Row],[Totaal excl. btw (€)]]*0.12,IF(C38="subsidiabele kost aan 6% BTW",D38*0.06,IF(Tabel113[[#This Row],[Type kost]]="subsidiabele kost aan 0% BTW",0,IF(Tabel113[[#This Row],[Type kost]]="niet-subsidiabele kost/ hoort niet bij deze deelinvestering aan 21% BTW",Tabel113[[#This Row],[Totaal excl. btw (€)]]*0.21,IF(Tabel113[[#This Row],[Type kost]]="niet-subsidiabele kost/ hoort niet bij deze deelinvestering aan 12% BTW",Tabel113[[#This Row],[Totaal excl. btw (€)]]*0.12,IF(Tabel113[[#This Row],[Type kost]]="niet-subsidiabele kost/ hoort niet bij deze deelinvestering aan 6% BTW",Tabel113[[#This Row],[Totaal excl. btw (€)]]*0.06,IF(Tabel113[[#This Row],[Type kost]]="niet-subsidiabele kost/ hoort niet bij deze deelinvestering aan 0% BTW",0))))))))</f>
        <v>0</v>
      </c>
      <c r="F38" s="22">
        <f>Tabel113[[#This Row],[Totaal excl. btw (€)]]+Tabel113[[#This Row],[BTW bedrag (€)]]</f>
        <v>0</v>
      </c>
      <c r="I38" s="10" t="s">
        <v>43</v>
      </c>
      <c r="J38" s="11" t="b">
        <f t="shared" si="0"/>
        <v>0</v>
      </c>
    </row>
    <row r="39" spans="2:10" x14ac:dyDescent="0.25">
      <c r="B39" s="41"/>
      <c r="C39" s="41"/>
      <c r="D39" s="53"/>
      <c r="E39" s="17" t="b">
        <f>IF(Tabel113[[#This Row],[Type kost]]="subsidiabele kost aan 21% BTW",Tabel113[[#This Row],[Totaal excl. btw (€)]]*0.21,IF(Tabel113[[#This Row],[Type kost]]="subsidiabele kost aan 12% BTW",Tabel113[[#This Row],[Totaal excl. btw (€)]]*0.12,IF(C39="subsidiabele kost aan 6% BTW",D39*0.06,IF(Tabel113[[#This Row],[Type kost]]="subsidiabele kost aan 0% BTW",0,IF(Tabel113[[#This Row],[Type kost]]="niet-subsidiabele kost/ hoort niet bij deze deelinvestering aan 21% BTW",Tabel113[[#This Row],[Totaal excl. btw (€)]]*0.21,IF(Tabel113[[#This Row],[Type kost]]="niet-subsidiabele kost/ hoort niet bij deze deelinvestering aan 12% BTW",Tabel113[[#This Row],[Totaal excl. btw (€)]]*0.12,IF(Tabel113[[#This Row],[Type kost]]="niet-subsidiabele kost/ hoort niet bij deze deelinvestering aan 6% BTW",Tabel113[[#This Row],[Totaal excl. btw (€)]]*0.06,IF(Tabel113[[#This Row],[Type kost]]="niet-subsidiabele kost/ hoort niet bij deze deelinvestering aan 0% BTW",0))))))))</f>
        <v>0</v>
      </c>
      <c r="F39" s="22">
        <f>Tabel113[[#This Row],[Totaal excl. btw (€)]]+Tabel113[[#This Row],[BTW bedrag (€)]]</f>
        <v>0</v>
      </c>
      <c r="I39" s="10" t="s">
        <v>44</v>
      </c>
      <c r="J39" s="11" t="b">
        <f t="shared" si="0"/>
        <v>0</v>
      </c>
    </row>
    <row r="40" spans="2:10" x14ac:dyDescent="0.25">
      <c r="B40" s="41"/>
      <c r="C40" s="41"/>
      <c r="D40" s="53"/>
      <c r="E40" s="17" t="b">
        <f>IF(Tabel113[[#This Row],[Type kost]]="subsidiabele kost aan 21% BTW",Tabel113[[#This Row],[Totaal excl. btw (€)]]*0.21,IF(Tabel113[[#This Row],[Type kost]]="subsidiabele kost aan 12% BTW",Tabel113[[#This Row],[Totaal excl. btw (€)]]*0.12,IF(C40="subsidiabele kost aan 6% BTW",D40*0.06,IF(Tabel113[[#This Row],[Type kost]]="subsidiabele kost aan 0% BTW",0,IF(Tabel113[[#This Row],[Type kost]]="niet-subsidiabele kost/ hoort niet bij deze deelinvestering aan 21% BTW",Tabel113[[#This Row],[Totaal excl. btw (€)]]*0.21,IF(Tabel113[[#This Row],[Type kost]]="niet-subsidiabele kost/ hoort niet bij deze deelinvestering aan 12% BTW",Tabel113[[#This Row],[Totaal excl. btw (€)]]*0.12,IF(Tabel113[[#This Row],[Type kost]]="niet-subsidiabele kost/ hoort niet bij deze deelinvestering aan 6% BTW",Tabel113[[#This Row],[Totaal excl. btw (€)]]*0.06,IF(Tabel113[[#This Row],[Type kost]]="niet-subsidiabele kost/ hoort niet bij deze deelinvestering aan 0% BTW",0))))))))</f>
        <v>0</v>
      </c>
      <c r="F40" s="22">
        <f>Tabel113[[#This Row],[Totaal excl. btw (€)]]+Tabel113[[#This Row],[BTW bedrag (€)]]</f>
        <v>0</v>
      </c>
      <c r="I40" s="10" t="s">
        <v>45</v>
      </c>
      <c r="J40" s="11" t="b">
        <f t="shared" si="0"/>
        <v>0</v>
      </c>
    </row>
    <row r="41" spans="2:10" x14ac:dyDescent="0.25">
      <c r="B41" s="41"/>
      <c r="C41" s="41"/>
      <c r="D41" s="53"/>
      <c r="E41" s="17" t="b">
        <f>IF(Tabel113[[#This Row],[Type kost]]="subsidiabele kost aan 21% BTW",Tabel113[[#This Row],[Totaal excl. btw (€)]]*0.21,IF(Tabel113[[#This Row],[Type kost]]="subsidiabele kost aan 12% BTW",Tabel113[[#This Row],[Totaal excl. btw (€)]]*0.12,IF(C41="subsidiabele kost aan 6% BTW",D41*0.06,IF(Tabel113[[#This Row],[Type kost]]="subsidiabele kost aan 0% BTW",0,IF(Tabel113[[#This Row],[Type kost]]="niet-subsidiabele kost/ hoort niet bij deze deelinvestering aan 21% BTW",Tabel113[[#This Row],[Totaal excl. btw (€)]]*0.21,IF(Tabel113[[#This Row],[Type kost]]="niet-subsidiabele kost/ hoort niet bij deze deelinvestering aan 12% BTW",Tabel113[[#This Row],[Totaal excl. btw (€)]]*0.12,IF(Tabel113[[#This Row],[Type kost]]="niet-subsidiabele kost/ hoort niet bij deze deelinvestering aan 6% BTW",Tabel113[[#This Row],[Totaal excl. btw (€)]]*0.06,IF(Tabel113[[#This Row],[Type kost]]="niet-subsidiabele kost/ hoort niet bij deze deelinvestering aan 0% BTW",0))))))))</f>
        <v>0</v>
      </c>
      <c r="F41" s="22">
        <f>Tabel113[[#This Row],[Totaal excl. btw (€)]]+Tabel113[[#This Row],[BTW bedrag (€)]]</f>
        <v>0</v>
      </c>
      <c r="I41" s="10" t="s">
        <v>46</v>
      </c>
      <c r="J41" s="11" t="b">
        <f t="shared" si="0"/>
        <v>0</v>
      </c>
    </row>
    <row r="42" spans="2:10" ht="15.75" thickBot="1" x14ac:dyDescent="0.3">
      <c r="B42" s="41"/>
      <c r="C42" s="41"/>
      <c r="D42" s="53"/>
      <c r="E42" s="17" t="b">
        <f>IF(Tabel113[[#This Row],[Type kost]]="subsidiabele kost aan 21% BTW",Tabel113[[#This Row],[Totaal excl. btw (€)]]*0.21,IF(Tabel113[[#This Row],[Type kost]]="subsidiabele kost aan 12% BTW",Tabel113[[#This Row],[Totaal excl. btw (€)]]*0.12,IF(C42="subsidiabele kost aan 6% BTW",D42*0.06,IF(Tabel113[[#This Row],[Type kost]]="subsidiabele kost aan 0% BTW",0,IF(Tabel113[[#This Row],[Type kost]]="niet-subsidiabele kost/ hoort niet bij deze deelinvestering aan 21% BTW",Tabel113[[#This Row],[Totaal excl. btw (€)]]*0.21,IF(Tabel113[[#This Row],[Type kost]]="niet-subsidiabele kost/ hoort niet bij deze deelinvestering aan 12% BTW",Tabel113[[#This Row],[Totaal excl. btw (€)]]*0.12,IF(Tabel113[[#This Row],[Type kost]]="niet-subsidiabele kost/ hoort niet bij deze deelinvestering aan 6% BTW",Tabel113[[#This Row],[Totaal excl. btw (€)]]*0.06,IF(Tabel113[[#This Row],[Type kost]]="niet-subsidiabele kost/ hoort niet bij deze deelinvestering aan 0% BTW",0))))))))</f>
        <v>0</v>
      </c>
      <c r="F42" s="22">
        <f>Tabel113[[#This Row],[Totaal excl. btw (€)]]+Tabel113[[#This Row],[BTW bedrag (€)]]</f>
        <v>0</v>
      </c>
      <c r="I42" s="10" t="s">
        <v>47</v>
      </c>
      <c r="J42" s="16" t="b">
        <f t="shared" si="0"/>
        <v>0</v>
      </c>
    </row>
    <row r="43" spans="2:10" ht="15.75" thickTop="1" x14ac:dyDescent="0.25">
      <c r="B43" s="10"/>
      <c r="D43" s="17">
        <f>SUM(Tabel113[Totaal excl. btw (€)])</f>
        <v>0</v>
      </c>
      <c r="E43" s="30">
        <f>SUM(Tabel113[BTW bedrag (€)])</f>
        <v>0</v>
      </c>
      <c r="F43" s="60">
        <f>SUM(Tabel113[Totaal bedrag incl. btw(€)])</f>
        <v>0</v>
      </c>
      <c r="I43" s="13"/>
      <c r="J43" s="15">
        <f>SUM(J33:J42)</f>
        <v>0</v>
      </c>
    </row>
    <row r="44" spans="2:10" x14ac:dyDescent="0.25">
      <c r="B44" s="10"/>
      <c r="F44" s="22"/>
    </row>
    <row r="45" spans="2:10" x14ac:dyDescent="0.25">
      <c r="B45" s="10"/>
      <c r="D45" s="70" t="str">
        <f>IF(E27=D43,K10,K11)</f>
        <v>Som offertelijnen = totaal offertebedrag excl.btw: OK</v>
      </c>
      <c r="E45" s="70"/>
      <c r="F45" s="22"/>
    </row>
    <row r="46" spans="2:10" x14ac:dyDescent="0.25">
      <c r="B46" s="13"/>
      <c r="C46" s="14"/>
      <c r="D46" s="25"/>
      <c r="E46" s="25"/>
      <c r="F46" s="26"/>
    </row>
    <row r="48" spans="2:10" x14ac:dyDescent="0.25">
      <c r="B48" s="5"/>
    </row>
    <row r="49" spans="1:10" x14ac:dyDescent="0.25">
      <c r="A49" s="40">
        <v>2</v>
      </c>
      <c r="B49" s="8" t="s">
        <v>26</v>
      </c>
      <c r="C49" s="43"/>
      <c r="D49" s="19" t="s">
        <v>27</v>
      </c>
      <c r="E49" s="52"/>
      <c r="F49" s="20"/>
    </row>
    <row r="50" spans="1:10" x14ac:dyDescent="0.25">
      <c r="B50" s="10" t="s">
        <v>28</v>
      </c>
      <c r="C50" s="58"/>
      <c r="D50" s="21" t="s">
        <v>29</v>
      </c>
      <c r="E50" s="53"/>
      <c r="F50" s="22"/>
    </row>
    <row r="51" spans="1:10" x14ac:dyDescent="0.25">
      <c r="B51" s="10" t="s">
        <v>30</v>
      </c>
      <c r="C51" s="38"/>
      <c r="D51" s="21" t="s">
        <v>31</v>
      </c>
      <c r="E51" s="17">
        <f>SUM(E49:E50)</f>
        <v>0</v>
      </c>
      <c r="F51" s="22"/>
    </row>
    <row r="52" spans="1:10" x14ac:dyDescent="0.25">
      <c r="B52" s="10" t="s">
        <v>48</v>
      </c>
      <c r="C52" s="38"/>
      <c r="D52" s="21"/>
      <c r="F52" s="22"/>
    </row>
    <row r="53" spans="1:10" x14ac:dyDescent="0.25">
      <c r="B53" s="10"/>
      <c r="F53" s="22"/>
    </row>
    <row r="54" spans="1:10" x14ac:dyDescent="0.25">
      <c r="B54" s="12" t="s">
        <v>33</v>
      </c>
      <c r="C54" s="7" t="s">
        <v>34</v>
      </c>
      <c r="D54" s="23" t="s">
        <v>35</v>
      </c>
      <c r="E54" s="23" t="s">
        <v>36</v>
      </c>
      <c r="F54" s="24" t="s">
        <v>37</v>
      </c>
      <c r="G54" s="7"/>
      <c r="H54" s="7"/>
      <c r="I54" s="7"/>
      <c r="J54" s="7"/>
    </row>
    <row r="55" spans="1:10" x14ac:dyDescent="0.25">
      <c r="B55" s="44"/>
      <c r="C55" s="41"/>
      <c r="D55" s="53"/>
      <c r="E55" s="17" t="b">
        <f>IF(Tabel1814[[#This Row],[Type kost]]="subsidiabele kost aan 21% BTW",Tabel1814[[#This Row],[Totaal excl. btw (€)]]*0.21,IF(Tabel1814[[#This Row],[Type kost]]="subsidiabele kost aan 12% BTW",Tabel1814[[#This Row],[Totaal excl. btw (€)]]*0.12,IF(C55="subsidiabele kost aan 6% BTW",D55*0.06,IF(Tabel1814[[#This Row],[Type kost]]="subsidiabele kost aan 0% BTW",0,IF(Tabel1814[[#This Row],[Type kost]]="niet-subsidiabele kost/ hoort niet bij deze deelinvestering aan 21% BTW",Tabel1814[[#This Row],[Totaal excl. btw (€)]]*0.21,IF(Tabel1814[[#This Row],[Type kost]]="niet-subsidiabele kost/ hoort niet bij deze deelinvestering aan 12% BTW",Tabel1814[[#This Row],[Totaal excl. btw (€)]]*0.12,IF(Tabel1814[[#This Row],[Type kost]]="niet-subsidiabele kost/ hoort niet bij deze deelinvestering aan 6% BTW",Tabel1814[[#This Row],[Totaal excl. btw (€)]]*0.06,IF(Tabel1814[[#This Row],[Type kost]]="niet-subsidiabele kost/ hoort niet bij deze deelinvestering aan 0% BTW",0))))))))</f>
        <v>0</v>
      </c>
      <c r="F55" s="22">
        <f>Tabel1814[[#This Row],[Totaal excl. btw (€)]]+Tabel1814[[#This Row],[BTW bedrag (€)]]</f>
        <v>0</v>
      </c>
      <c r="I55" s="8" t="s">
        <v>49</v>
      </c>
      <c r="J55" s="9" t="b">
        <f>IF(C55="subsidiabele kost aan 21% BTW",SUM(D55),IF(C55="subsidiabele kost aan 12% BTW",SUM(D55),IF(C55="subsidiabele kost aan 6% BTW",SUM(D55),IF(C55="subsidiabele kost aan 0% BTW",SUM(D55)))))</f>
        <v>0</v>
      </c>
    </row>
    <row r="56" spans="1:10" x14ac:dyDescent="0.25">
      <c r="B56" s="41"/>
      <c r="C56" s="41"/>
      <c r="D56" s="53"/>
      <c r="E56" s="17" t="b">
        <f>IF(Tabel1814[[#This Row],[Type kost]]="subsidiabele kost aan 21% BTW",Tabel1814[[#This Row],[Totaal excl. btw (€)]]*0.21,IF(Tabel1814[[#This Row],[Type kost]]="subsidiabele kost aan 12% BTW",Tabel1814[[#This Row],[Totaal excl. btw (€)]]*0.12,IF(C56="subsidiabele kost aan 6% BTW",D56*0.06,IF(Tabel1814[[#This Row],[Type kost]]="subsidiabele kost aan 0% BTW",0,IF(Tabel1814[[#This Row],[Type kost]]="niet-subsidiabele kost/ hoort niet bij deze deelinvestering aan 21% BTW",Tabel1814[[#This Row],[Totaal excl. btw (€)]]*0.21,IF(Tabel1814[[#This Row],[Type kost]]="niet-subsidiabele kost/ hoort niet bij deze deelinvestering aan 12% BTW",Tabel1814[[#This Row],[Totaal excl. btw (€)]]*0.12,IF(Tabel1814[[#This Row],[Type kost]]="niet-subsidiabele kost/ hoort niet bij deze deelinvestering aan 6% BTW",Tabel1814[[#This Row],[Totaal excl. btw (€)]]*0.06,IF(Tabel1814[[#This Row],[Type kost]]="niet-subsidiabele kost/ hoort niet bij deze deelinvestering aan 0% BTW",0))))))))</f>
        <v>0</v>
      </c>
      <c r="F56" s="22">
        <f>Tabel1814[[#This Row],[Totaal excl. btw (€)]]+Tabel1814[[#This Row],[BTW bedrag (€)]]</f>
        <v>0</v>
      </c>
      <c r="I56" s="10" t="s">
        <v>50</v>
      </c>
      <c r="J56" s="11" t="b">
        <f t="shared" ref="J56:J64" si="1">IF(C56="subsidiabele kost aan 21% BTW",SUM(D56),IF(C56="subsidiabele kost aan 12% BTW",SUM(D56),IF(C56="subsidiabele kost aan 6% BTW",SUM(D56),IF(C56="subsidiabele kost aan 0% BTW",SUM(D56)))))</f>
        <v>0</v>
      </c>
    </row>
    <row r="57" spans="1:10" x14ac:dyDescent="0.25">
      <c r="B57" s="41"/>
      <c r="C57" s="41"/>
      <c r="D57" s="53"/>
      <c r="E57" s="17" t="b">
        <f>IF(Tabel1814[[#This Row],[Type kost]]="subsidiabele kost aan 21% BTW",Tabel1814[[#This Row],[Totaal excl. btw (€)]]*0.21,IF(Tabel1814[[#This Row],[Type kost]]="subsidiabele kost aan 12% BTW",Tabel1814[[#This Row],[Totaal excl. btw (€)]]*0.12,IF(C57="subsidiabele kost aan 6% BTW",D57*0.06,IF(Tabel1814[[#This Row],[Type kost]]="subsidiabele kost aan 0% BTW",0,IF(Tabel1814[[#This Row],[Type kost]]="niet-subsidiabele kost/ hoort niet bij deze deelinvestering aan 21% BTW",Tabel1814[[#This Row],[Totaal excl. btw (€)]]*0.21,IF(Tabel1814[[#This Row],[Type kost]]="niet-subsidiabele kost/ hoort niet bij deze deelinvestering aan 12% BTW",Tabel1814[[#This Row],[Totaal excl. btw (€)]]*0.12,IF(Tabel1814[[#This Row],[Type kost]]="niet-subsidiabele kost/ hoort niet bij deze deelinvestering aan 6% BTW",Tabel1814[[#This Row],[Totaal excl. btw (€)]]*0.06,IF(Tabel1814[[#This Row],[Type kost]]="niet-subsidiabele kost/ hoort niet bij deze deelinvestering aan 0% BTW",0))))))))</f>
        <v>0</v>
      </c>
      <c r="F57" s="22">
        <f>Tabel1814[[#This Row],[Totaal excl. btw (€)]]+Tabel1814[[#This Row],[BTW bedrag (€)]]</f>
        <v>0</v>
      </c>
      <c r="I57" s="10" t="s">
        <v>51</v>
      </c>
      <c r="J57" s="11" t="b">
        <f t="shared" si="1"/>
        <v>0</v>
      </c>
    </row>
    <row r="58" spans="1:10" x14ac:dyDescent="0.25">
      <c r="B58" s="41"/>
      <c r="C58" s="41"/>
      <c r="D58" s="53"/>
      <c r="E58" s="17" t="b">
        <f>IF(Tabel1814[[#This Row],[Type kost]]="subsidiabele kost aan 21% BTW",Tabel1814[[#This Row],[Totaal excl. btw (€)]]*0.21,IF(Tabel1814[[#This Row],[Type kost]]="subsidiabele kost aan 12% BTW",Tabel1814[[#This Row],[Totaal excl. btw (€)]]*0.12,IF(C58="subsidiabele kost aan 6% BTW",D58*0.06,IF(Tabel1814[[#This Row],[Type kost]]="subsidiabele kost aan 0% BTW",0,IF(Tabel1814[[#This Row],[Type kost]]="niet-subsidiabele kost/ hoort niet bij deze deelinvestering aan 21% BTW",Tabel1814[[#This Row],[Totaal excl. btw (€)]]*0.21,IF(Tabel1814[[#This Row],[Type kost]]="niet-subsidiabele kost/ hoort niet bij deze deelinvestering aan 12% BTW",Tabel1814[[#This Row],[Totaal excl. btw (€)]]*0.12,IF(Tabel1814[[#This Row],[Type kost]]="niet-subsidiabele kost/ hoort niet bij deze deelinvestering aan 6% BTW",Tabel1814[[#This Row],[Totaal excl. btw (€)]]*0.06,IF(Tabel1814[[#This Row],[Type kost]]="niet-subsidiabele kost/ hoort niet bij deze deelinvestering aan 0% BTW",0))))))))</f>
        <v>0</v>
      </c>
      <c r="F58" s="22">
        <f>Tabel1814[[#This Row],[Totaal excl. btw (€)]]+Tabel1814[[#This Row],[BTW bedrag (€)]]</f>
        <v>0</v>
      </c>
      <c r="I58" s="10" t="s">
        <v>52</v>
      </c>
      <c r="J58" s="11" t="b">
        <f t="shared" si="1"/>
        <v>0</v>
      </c>
    </row>
    <row r="59" spans="1:10" x14ac:dyDescent="0.25">
      <c r="B59" s="41"/>
      <c r="C59" s="41"/>
      <c r="D59" s="53"/>
      <c r="E59" s="17" t="b">
        <f>IF(Tabel1814[[#This Row],[Type kost]]="subsidiabele kost aan 21% BTW",Tabel1814[[#This Row],[Totaal excl. btw (€)]]*0.21,IF(Tabel1814[[#This Row],[Type kost]]="subsidiabele kost aan 12% BTW",Tabel1814[[#This Row],[Totaal excl. btw (€)]]*0.12,IF(C59="subsidiabele kost aan 6% BTW",D59*0.06,IF(Tabel1814[[#This Row],[Type kost]]="subsidiabele kost aan 0% BTW",0,IF(Tabel1814[[#This Row],[Type kost]]="niet-subsidiabele kost/ hoort niet bij deze deelinvestering aan 21% BTW",Tabel1814[[#This Row],[Totaal excl. btw (€)]]*0.21,IF(Tabel1814[[#This Row],[Type kost]]="niet-subsidiabele kost/ hoort niet bij deze deelinvestering aan 12% BTW",Tabel1814[[#This Row],[Totaal excl. btw (€)]]*0.12,IF(Tabel1814[[#This Row],[Type kost]]="niet-subsidiabele kost/ hoort niet bij deze deelinvestering aan 6% BTW",Tabel1814[[#This Row],[Totaal excl. btw (€)]]*0.06,IF(Tabel1814[[#This Row],[Type kost]]="niet-subsidiabele kost/ hoort niet bij deze deelinvestering aan 0% BTW",0))))))))</f>
        <v>0</v>
      </c>
      <c r="F59" s="22">
        <f>Tabel1814[[#This Row],[Totaal excl. btw (€)]]+Tabel1814[[#This Row],[BTW bedrag (€)]]</f>
        <v>0</v>
      </c>
      <c r="I59" s="10" t="s">
        <v>53</v>
      </c>
      <c r="J59" s="11" t="b">
        <f t="shared" si="1"/>
        <v>0</v>
      </c>
    </row>
    <row r="60" spans="1:10" x14ac:dyDescent="0.25">
      <c r="B60" s="41"/>
      <c r="C60" s="41"/>
      <c r="D60" s="53"/>
      <c r="E60" s="17" t="b">
        <f>IF(Tabel1814[[#This Row],[Type kost]]="subsidiabele kost aan 21% BTW",Tabel1814[[#This Row],[Totaal excl. btw (€)]]*0.21,IF(Tabel1814[[#This Row],[Type kost]]="subsidiabele kost aan 12% BTW",Tabel1814[[#This Row],[Totaal excl. btw (€)]]*0.12,IF(C60="subsidiabele kost aan 6% BTW",D60*0.06,IF(Tabel1814[[#This Row],[Type kost]]="subsidiabele kost aan 0% BTW",0,IF(Tabel1814[[#This Row],[Type kost]]="niet-subsidiabele kost/ hoort niet bij deze deelinvestering aan 21% BTW",Tabel1814[[#This Row],[Totaal excl. btw (€)]]*0.21,IF(Tabel1814[[#This Row],[Type kost]]="niet-subsidiabele kost/ hoort niet bij deze deelinvestering aan 12% BTW",Tabel1814[[#This Row],[Totaal excl. btw (€)]]*0.12,IF(Tabel1814[[#This Row],[Type kost]]="niet-subsidiabele kost/ hoort niet bij deze deelinvestering aan 6% BTW",Tabel1814[[#This Row],[Totaal excl. btw (€)]]*0.06,IF(Tabel1814[[#This Row],[Type kost]]="niet-subsidiabele kost/ hoort niet bij deze deelinvestering aan 0% BTW",0))))))))</f>
        <v>0</v>
      </c>
      <c r="F60" s="22">
        <f>Tabel1814[[#This Row],[Totaal excl. btw (€)]]+Tabel1814[[#This Row],[BTW bedrag (€)]]</f>
        <v>0</v>
      </c>
      <c r="I60" s="10" t="s">
        <v>54</v>
      </c>
      <c r="J60" s="11" t="b">
        <f t="shared" si="1"/>
        <v>0</v>
      </c>
    </row>
    <row r="61" spans="1:10" x14ac:dyDescent="0.25">
      <c r="B61" s="41"/>
      <c r="C61" s="41"/>
      <c r="D61" s="53"/>
      <c r="E61" s="17" t="b">
        <f>IF(Tabel1814[[#This Row],[Type kost]]="subsidiabele kost aan 21% BTW",Tabel1814[[#This Row],[Totaal excl. btw (€)]]*0.21,IF(Tabel1814[[#This Row],[Type kost]]="subsidiabele kost aan 12% BTW",Tabel1814[[#This Row],[Totaal excl. btw (€)]]*0.12,IF(C61="subsidiabele kost aan 6% BTW",D61*0.06,IF(Tabel1814[[#This Row],[Type kost]]="subsidiabele kost aan 0% BTW",0,IF(Tabel1814[[#This Row],[Type kost]]="niet-subsidiabele kost/ hoort niet bij deze deelinvestering aan 21% BTW",Tabel1814[[#This Row],[Totaal excl. btw (€)]]*0.21,IF(Tabel1814[[#This Row],[Type kost]]="niet-subsidiabele kost/ hoort niet bij deze deelinvestering aan 12% BTW",Tabel1814[[#This Row],[Totaal excl. btw (€)]]*0.12,IF(Tabel1814[[#This Row],[Type kost]]="niet-subsidiabele kost/ hoort niet bij deze deelinvestering aan 6% BTW",Tabel1814[[#This Row],[Totaal excl. btw (€)]]*0.06,IF(Tabel1814[[#This Row],[Type kost]]="niet-subsidiabele kost/ hoort niet bij deze deelinvestering aan 0% BTW",0))))))))</f>
        <v>0</v>
      </c>
      <c r="F61" s="22">
        <f>Tabel1814[[#This Row],[Totaal excl. btw (€)]]+Tabel1814[[#This Row],[BTW bedrag (€)]]</f>
        <v>0</v>
      </c>
      <c r="I61" s="10" t="s">
        <v>55</v>
      </c>
      <c r="J61" s="11" t="b">
        <f t="shared" si="1"/>
        <v>0</v>
      </c>
    </row>
    <row r="62" spans="1:10" x14ac:dyDescent="0.25">
      <c r="B62" s="41"/>
      <c r="C62" s="41"/>
      <c r="D62" s="53"/>
      <c r="E62" s="17" t="b">
        <f>IF(Tabel1814[[#This Row],[Type kost]]="subsidiabele kost aan 21% BTW",Tabel1814[[#This Row],[Totaal excl. btw (€)]]*0.21,IF(Tabel1814[[#This Row],[Type kost]]="subsidiabele kost aan 12% BTW",Tabel1814[[#This Row],[Totaal excl. btw (€)]]*0.12,IF(C62="subsidiabele kost aan 6% BTW",D62*0.06,IF(Tabel1814[[#This Row],[Type kost]]="subsidiabele kost aan 0% BTW",0,IF(Tabel1814[[#This Row],[Type kost]]="niet-subsidiabele kost/ hoort niet bij deze deelinvestering aan 21% BTW",Tabel1814[[#This Row],[Totaal excl. btw (€)]]*0.21,IF(Tabel1814[[#This Row],[Type kost]]="niet-subsidiabele kost/ hoort niet bij deze deelinvestering aan 12% BTW",Tabel1814[[#This Row],[Totaal excl. btw (€)]]*0.12,IF(Tabel1814[[#This Row],[Type kost]]="niet-subsidiabele kost/ hoort niet bij deze deelinvestering aan 6% BTW",Tabel1814[[#This Row],[Totaal excl. btw (€)]]*0.06,IF(Tabel1814[[#This Row],[Type kost]]="niet-subsidiabele kost/ hoort niet bij deze deelinvestering aan 0% BTW",0))))))))</f>
        <v>0</v>
      </c>
      <c r="F62" s="22">
        <f>Tabel1814[[#This Row],[Totaal excl. btw (€)]]+Tabel1814[[#This Row],[BTW bedrag (€)]]</f>
        <v>0</v>
      </c>
      <c r="I62" s="10" t="s">
        <v>56</v>
      </c>
      <c r="J62" s="11" t="b">
        <f t="shared" si="1"/>
        <v>0</v>
      </c>
    </row>
    <row r="63" spans="1:10" x14ac:dyDescent="0.25">
      <c r="B63" s="41"/>
      <c r="C63" s="41"/>
      <c r="D63" s="53"/>
      <c r="E63" s="17" t="b">
        <f>IF(Tabel1814[[#This Row],[Type kost]]="subsidiabele kost aan 21% BTW",Tabel1814[[#This Row],[Totaal excl. btw (€)]]*0.21,IF(Tabel1814[[#This Row],[Type kost]]="subsidiabele kost aan 12% BTW",Tabel1814[[#This Row],[Totaal excl. btw (€)]]*0.12,IF(C63="subsidiabele kost aan 6% BTW",D63*0.06,IF(Tabel1814[[#This Row],[Type kost]]="subsidiabele kost aan 0% BTW",0,IF(Tabel1814[[#This Row],[Type kost]]="niet-subsidiabele kost/ hoort niet bij deze deelinvestering aan 21% BTW",Tabel1814[[#This Row],[Totaal excl. btw (€)]]*0.21,IF(Tabel1814[[#This Row],[Type kost]]="niet-subsidiabele kost/ hoort niet bij deze deelinvestering aan 12% BTW",Tabel1814[[#This Row],[Totaal excl. btw (€)]]*0.12,IF(Tabel1814[[#This Row],[Type kost]]="niet-subsidiabele kost/ hoort niet bij deze deelinvestering aan 6% BTW",Tabel1814[[#This Row],[Totaal excl. btw (€)]]*0.06,IF(Tabel1814[[#This Row],[Type kost]]="niet-subsidiabele kost/ hoort niet bij deze deelinvestering aan 0% BTW",0))))))))</f>
        <v>0</v>
      </c>
      <c r="F63" s="22">
        <f>Tabel1814[[#This Row],[Totaal excl. btw (€)]]+Tabel1814[[#This Row],[BTW bedrag (€)]]</f>
        <v>0</v>
      </c>
      <c r="I63" s="10" t="s">
        <v>57</v>
      </c>
      <c r="J63" s="11" t="b">
        <f t="shared" si="1"/>
        <v>0</v>
      </c>
    </row>
    <row r="64" spans="1:10" ht="15.75" thickBot="1" x14ac:dyDescent="0.3">
      <c r="B64" s="41"/>
      <c r="C64" s="41"/>
      <c r="D64" s="53"/>
      <c r="E64" s="17" t="b">
        <f>IF(Tabel1814[[#This Row],[Type kost]]="subsidiabele kost aan 21% BTW",Tabel1814[[#This Row],[Totaal excl. btw (€)]]*0.21,IF(Tabel1814[[#This Row],[Type kost]]="subsidiabele kost aan 12% BTW",Tabel1814[[#This Row],[Totaal excl. btw (€)]]*0.12,IF(C64="subsidiabele kost aan 6% BTW",D64*0.06,IF(Tabel1814[[#This Row],[Type kost]]="subsidiabele kost aan 0% BTW",0,IF(Tabel1814[[#This Row],[Type kost]]="niet-subsidiabele kost/ hoort niet bij deze deelinvestering aan 21% BTW",Tabel1814[[#This Row],[Totaal excl. btw (€)]]*0.21,IF(Tabel1814[[#This Row],[Type kost]]="niet-subsidiabele kost/ hoort niet bij deze deelinvestering aan 12% BTW",Tabel1814[[#This Row],[Totaal excl. btw (€)]]*0.12,IF(Tabel1814[[#This Row],[Type kost]]="niet-subsidiabele kost/ hoort niet bij deze deelinvestering aan 6% BTW",Tabel1814[[#This Row],[Totaal excl. btw (€)]]*0.06,IF(Tabel1814[[#This Row],[Type kost]]="niet-subsidiabele kost/ hoort niet bij deze deelinvestering aan 0% BTW",0))))))))</f>
        <v>0</v>
      </c>
      <c r="F64" s="22">
        <f>Tabel1814[[#This Row],[Totaal excl. btw (€)]]+Tabel1814[[#This Row],[BTW bedrag (€)]]</f>
        <v>0</v>
      </c>
      <c r="I64" s="10" t="s">
        <v>58</v>
      </c>
      <c r="J64" s="16" t="b">
        <f t="shared" si="1"/>
        <v>0</v>
      </c>
    </row>
    <row r="65" spans="1:10" ht="15.75" thickTop="1" x14ac:dyDescent="0.25">
      <c r="B65" s="10"/>
      <c r="D65" s="30">
        <f>SUM(Tabel1814[Totaal excl. btw (€)])</f>
        <v>0</v>
      </c>
      <c r="E65" s="30">
        <f>SUM(Tabel1814[BTW bedrag (€)])</f>
        <v>0</v>
      </c>
      <c r="F65" s="60">
        <f>SUM(Tabel1814[Totaal bedrag incl. btw(€)])</f>
        <v>0</v>
      </c>
      <c r="I65" s="13"/>
      <c r="J65" s="15">
        <f>SUM(J55:J64)</f>
        <v>0</v>
      </c>
    </row>
    <row r="66" spans="1:10" x14ac:dyDescent="0.25">
      <c r="B66" s="10"/>
      <c r="F66" s="22"/>
    </row>
    <row r="67" spans="1:10" x14ac:dyDescent="0.25">
      <c r="B67" s="10"/>
      <c r="D67" s="70" t="str">
        <f>IF(E49=D65,K10,K11)</f>
        <v>Som offertelijnen = totaal offertebedrag excl.btw: OK</v>
      </c>
      <c r="E67" s="70"/>
      <c r="F67" s="22"/>
    </row>
    <row r="68" spans="1:10" x14ac:dyDescent="0.25">
      <c r="B68" s="13"/>
      <c r="C68" s="14"/>
      <c r="D68" s="25"/>
      <c r="E68" s="25"/>
      <c r="F68" s="26"/>
    </row>
    <row r="71" spans="1:10" x14ac:dyDescent="0.25">
      <c r="A71" s="40">
        <v>3</v>
      </c>
      <c r="B71" s="8" t="s">
        <v>26</v>
      </c>
      <c r="C71" s="43"/>
      <c r="D71" s="19" t="s">
        <v>27</v>
      </c>
      <c r="E71" s="52"/>
      <c r="F71" s="20"/>
    </row>
    <row r="72" spans="1:10" x14ac:dyDescent="0.25">
      <c r="B72" s="10" t="s">
        <v>28</v>
      </c>
      <c r="C72" s="58"/>
      <c r="D72" s="21" t="s">
        <v>29</v>
      </c>
      <c r="E72" s="53"/>
      <c r="F72" s="22"/>
    </row>
    <row r="73" spans="1:10" x14ac:dyDescent="0.25">
      <c r="B73" s="10" t="s">
        <v>30</v>
      </c>
      <c r="C73" s="38"/>
      <c r="D73" s="21" t="s">
        <v>59</v>
      </c>
      <c r="E73" s="17">
        <f>SUM(E71:E72)</f>
        <v>0</v>
      </c>
      <c r="F73" s="22"/>
    </row>
    <row r="74" spans="1:10" x14ac:dyDescent="0.25">
      <c r="B74" s="10" t="s">
        <v>32</v>
      </c>
      <c r="C74" s="38"/>
      <c r="F74" s="22"/>
    </row>
    <row r="75" spans="1:10" x14ac:dyDescent="0.25">
      <c r="B75" s="10"/>
      <c r="C75" s="34"/>
      <c r="F75" s="22"/>
    </row>
    <row r="76" spans="1:10" x14ac:dyDescent="0.25">
      <c r="B76" s="12" t="s">
        <v>33</v>
      </c>
      <c r="C76" s="7" t="s">
        <v>34</v>
      </c>
      <c r="D76" s="23" t="s">
        <v>35</v>
      </c>
      <c r="E76" s="23" t="s">
        <v>36</v>
      </c>
      <c r="F76" s="24" t="s">
        <v>37</v>
      </c>
      <c r="G76" s="7"/>
      <c r="H76" s="7"/>
      <c r="I76" s="7"/>
      <c r="J76" s="7"/>
    </row>
    <row r="77" spans="1:10" x14ac:dyDescent="0.25">
      <c r="B77" s="44"/>
      <c r="C77" s="41"/>
      <c r="D77" s="53"/>
      <c r="E77" s="17" t="b">
        <f>IF(Tabel181015[[#This Row],[Type kost]]="subsidiabele kost aan 21% BTW",Tabel181015[[#This Row],[Totaal excl. btw (€)]]*0.21,IF(Tabel181015[[#This Row],[Type kost]]="subsidiabele kost aan 12% BTW",Tabel181015[[#This Row],[Totaal excl. btw (€)]]*0.12,IF(C77="subsidiabele kost aan 6% BTW",D77*0.06,IF(Tabel181015[[#This Row],[Type kost]]="subsidiabele kost aan 0% BTW",0,IF(Tabel181015[[#This Row],[Type kost]]="niet-subsidiabele kost/ hoort niet bij deze deelinvestering aan 21% BTW",Tabel181015[[#This Row],[Totaal excl. btw (€)]]*0.21,IF(Tabel181015[[#This Row],[Type kost]]="niet-subsidiabele kost/ hoort niet bij deze deelinvestering aan 12% BTW",Tabel181015[[#This Row],[Totaal excl. btw (€)]]*0.12,IF(Tabel181015[[#This Row],[Type kost]]="niet-subsidiabele kost/ hoort niet bij deze deelinvestering aan 6% BTW",Tabel181015[[#This Row],[Totaal excl. btw (€)]]*0.06,IF(Tabel181015[[#This Row],[Type kost]]="niet-subsidiabele kost/ hoort niet bij deze deelinvestering aan 0% BTW",0))))))))</f>
        <v>0</v>
      </c>
      <c r="F77" s="22">
        <f>Tabel181015[[#This Row],[Totaal excl. btw (€)]]+Tabel181015[[#This Row],[BTW bedrag (€)]]</f>
        <v>0</v>
      </c>
      <c r="I77" s="8" t="s">
        <v>60</v>
      </c>
      <c r="J77" s="9" t="b">
        <f>IF(C77="subsidiabele kost aan 21% BTW",SUM(D77),IF(C77="subsidiabele kost aan 12% BTW",SUM(D77),IF(C77="subsidiabele kost aan 6% BTW",SUM(D77),IF(C77="subsidiabele kost aan 0% BTW",SUM(D77)))))</f>
        <v>0</v>
      </c>
    </row>
    <row r="78" spans="1:10" x14ac:dyDescent="0.25">
      <c r="B78" s="41"/>
      <c r="C78" s="41"/>
      <c r="D78" s="53"/>
      <c r="E78" s="17" t="b">
        <f>IF(Tabel181015[[#This Row],[Type kost]]="subsidiabele kost aan 21% BTW",Tabel181015[[#This Row],[Totaal excl. btw (€)]]*0.21,IF(Tabel181015[[#This Row],[Type kost]]="subsidiabele kost aan 12% BTW",Tabel181015[[#This Row],[Totaal excl. btw (€)]]*0.12,IF(C78="subsidiabele kost aan 6% BTW",D78*0.06,IF(Tabel181015[[#This Row],[Type kost]]="subsidiabele kost aan 0% BTW",0,IF(Tabel181015[[#This Row],[Type kost]]="niet-subsidiabele kost/ hoort niet bij deze deelinvestering aan 21% BTW",Tabel181015[[#This Row],[Totaal excl. btw (€)]]*0.21,IF(Tabel181015[[#This Row],[Type kost]]="niet-subsidiabele kost/ hoort niet bij deze deelinvestering aan 12% BTW",Tabel181015[[#This Row],[Totaal excl. btw (€)]]*0.12,IF(Tabel181015[[#This Row],[Type kost]]="niet-subsidiabele kost/ hoort niet bij deze deelinvestering aan 6% BTW",Tabel181015[[#This Row],[Totaal excl. btw (€)]]*0.06,IF(Tabel181015[[#This Row],[Type kost]]="niet-subsidiabele kost/ hoort niet bij deze deelinvestering aan 0% BTW",0))))))))</f>
        <v>0</v>
      </c>
      <c r="F78" s="22">
        <f>Tabel181015[[#This Row],[Totaal excl. btw (€)]]+Tabel181015[[#This Row],[BTW bedrag (€)]]</f>
        <v>0</v>
      </c>
      <c r="I78" s="10" t="s">
        <v>61</v>
      </c>
      <c r="J78" s="11" t="b">
        <f>IF(C78="subsidiabele kost aan 21% BTW",SUM(D78),IF(C78="subsidiabele kost aan 12% BTW",SUM(D78),IF(C78="subsidiabele kost aan 6% BTW",SUM(D78),IF(C78="subsidiabele kost aan 0% BTW",SUM(D78)))))</f>
        <v>0</v>
      </c>
    </row>
    <row r="79" spans="1:10" x14ac:dyDescent="0.25">
      <c r="B79" s="41"/>
      <c r="C79" s="41"/>
      <c r="D79" s="53"/>
      <c r="E79" s="17" t="b">
        <f>IF(Tabel181015[[#This Row],[Type kost]]="subsidiabele kost aan 21% BTW",Tabel181015[[#This Row],[Totaal excl. btw (€)]]*0.21,IF(Tabel181015[[#This Row],[Type kost]]="subsidiabele kost aan 12% BTW",Tabel181015[[#This Row],[Totaal excl. btw (€)]]*0.12,IF(C79="subsidiabele kost aan 6% BTW",D79*0.06,IF(Tabel181015[[#This Row],[Type kost]]="subsidiabele kost aan 0% BTW",0,IF(Tabel181015[[#This Row],[Type kost]]="niet-subsidiabele kost/ hoort niet bij deze deelinvestering aan 21% BTW",Tabel181015[[#This Row],[Totaal excl. btw (€)]]*0.21,IF(Tabel181015[[#This Row],[Type kost]]="niet-subsidiabele kost/ hoort niet bij deze deelinvestering aan 12% BTW",Tabel181015[[#This Row],[Totaal excl. btw (€)]]*0.12,IF(Tabel181015[[#This Row],[Type kost]]="niet-subsidiabele kost/ hoort niet bij deze deelinvestering aan 6% BTW",Tabel181015[[#This Row],[Totaal excl. btw (€)]]*0.06,IF(Tabel181015[[#This Row],[Type kost]]="niet-subsidiabele kost/ hoort niet bij deze deelinvestering aan 0% BTW",0))))))))</f>
        <v>0</v>
      </c>
      <c r="F79" s="22">
        <f>Tabel181015[[#This Row],[Totaal excl. btw (€)]]+Tabel181015[[#This Row],[BTW bedrag (€)]]</f>
        <v>0</v>
      </c>
      <c r="I79" s="10" t="s">
        <v>62</v>
      </c>
      <c r="J79" s="11" t="b">
        <f>IF(C79="subsidiabele kost aan 21% BTW",SUM(D79),IF(C79="subsidiabele kost aan 12% BTW",SUM(D79),IF(C79="subsidiabele kost aan 6% BTW",SUM(D79),IF(C79="subsidiabele kost aan 0% BTW",SUM(D79)))))</f>
        <v>0</v>
      </c>
    </row>
    <row r="80" spans="1:10" x14ac:dyDescent="0.25">
      <c r="B80" s="41"/>
      <c r="C80" s="41"/>
      <c r="D80" s="53"/>
      <c r="E80" s="17" t="b">
        <f>IF(Tabel181015[[#This Row],[Type kost]]="subsidiabele kost aan 21% BTW",Tabel181015[[#This Row],[Totaal excl. btw (€)]]*0.21,IF(Tabel181015[[#This Row],[Type kost]]="subsidiabele kost aan 12% BTW",Tabel181015[[#This Row],[Totaal excl. btw (€)]]*0.12,IF(C80="subsidiabele kost aan 6% BTW",D80*0.06,IF(Tabel181015[[#This Row],[Type kost]]="subsidiabele kost aan 0% BTW",0,IF(Tabel181015[[#This Row],[Type kost]]="niet-subsidiabele kost/ hoort niet bij deze deelinvestering aan 21% BTW",Tabel181015[[#This Row],[Totaal excl. btw (€)]]*0.21,IF(Tabel181015[[#This Row],[Type kost]]="niet-subsidiabele kost/ hoort niet bij deze deelinvestering aan 12% BTW",Tabel181015[[#This Row],[Totaal excl. btw (€)]]*0.12,IF(Tabel181015[[#This Row],[Type kost]]="niet-subsidiabele kost/ hoort niet bij deze deelinvestering aan 6% BTW",Tabel181015[[#This Row],[Totaal excl. btw (€)]]*0.06,IF(Tabel181015[[#This Row],[Type kost]]="niet-subsidiabele kost/ hoort niet bij deze deelinvestering aan 0% BTW",0))))))))</f>
        <v>0</v>
      </c>
      <c r="F80" s="22">
        <f>Tabel181015[[#This Row],[Totaal excl. btw (€)]]+Tabel181015[[#This Row],[BTW bedrag (€)]]</f>
        <v>0</v>
      </c>
      <c r="I80" s="10" t="s">
        <v>63</v>
      </c>
      <c r="J80" s="11" t="b">
        <f t="shared" ref="J80:J86" si="2">IF(C80="subsidiabele kost aan 21% BTW",SUM(D80),IF(C80="subsidiabele kost aan 12% BTW",SUM(D80),IF(C80="subsidiabele kost aan 6% BTW",SUM(D80),IF(C80="subsidiabele kost aan 0% BTW",SUM(D80)))))</f>
        <v>0</v>
      </c>
    </row>
    <row r="81" spans="2:10" x14ac:dyDescent="0.25">
      <c r="B81" s="41"/>
      <c r="C81" s="41"/>
      <c r="D81" s="53"/>
      <c r="E81" s="17" t="b">
        <f>IF(Tabel181015[[#This Row],[Type kost]]="subsidiabele kost aan 21% BTW",Tabel181015[[#This Row],[Totaal excl. btw (€)]]*0.21,IF(Tabel181015[[#This Row],[Type kost]]="subsidiabele kost aan 12% BTW",Tabel181015[[#This Row],[Totaal excl. btw (€)]]*0.12,IF(C81="subsidiabele kost aan 6% BTW",D81*0.06,IF(Tabel181015[[#This Row],[Type kost]]="subsidiabele kost aan 0% BTW",0,IF(Tabel181015[[#This Row],[Type kost]]="niet-subsidiabele kost/ hoort niet bij deze deelinvestering aan 21% BTW",Tabel181015[[#This Row],[Totaal excl. btw (€)]]*0.21,IF(Tabel181015[[#This Row],[Type kost]]="niet-subsidiabele kost/ hoort niet bij deze deelinvestering aan 12% BTW",Tabel181015[[#This Row],[Totaal excl. btw (€)]]*0.12,IF(Tabel181015[[#This Row],[Type kost]]="niet-subsidiabele kost/ hoort niet bij deze deelinvestering aan 6% BTW",Tabel181015[[#This Row],[Totaal excl. btw (€)]]*0.06,IF(Tabel181015[[#This Row],[Type kost]]="niet-subsidiabele kost/ hoort niet bij deze deelinvestering aan 0% BTW",0))))))))</f>
        <v>0</v>
      </c>
      <c r="F81" s="22">
        <f>Tabel181015[[#This Row],[Totaal excl. btw (€)]]+Tabel181015[[#This Row],[BTW bedrag (€)]]</f>
        <v>0</v>
      </c>
      <c r="I81" s="10" t="s">
        <v>64</v>
      </c>
      <c r="J81" s="11" t="b">
        <f t="shared" si="2"/>
        <v>0</v>
      </c>
    </row>
    <row r="82" spans="2:10" x14ac:dyDescent="0.25">
      <c r="B82" s="41"/>
      <c r="C82" s="41"/>
      <c r="D82" s="53"/>
      <c r="E82" s="17" t="b">
        <f>IF(Tabel181015[[#This Row],[Type kost]]="subsidiabele kost aan 21% BTW",Tabel181015[[#This Row],[Totaal excl. btw (€)]]*0.21,IF(Tabel181015[[#This Row],[Type kost]]="subsidiabele kost aan 12% BTW",Tabel181015[[#This Row],[Totaal excl. btw (€)]]*0.12,IF(C82="subsidiabele kost aan 6% BTW",D82*0.06,IF(Tabel181015[[#This Row],[Type kost]]="subsidiabele kost aan 0% BTW",0,IF(Tabel181015[[#This Row],[Type kost]]="niet-subsidiabele kost/ hoort niet bij deze deelinvestering aan 21% BTW",Tabel181015[[#This Row],[Totaal excl. btw (€)]]*0.21,IF(Tabel181015[[#This Row],[Type kost]]="niet-subsidiabele kost/ hoort niet bij deze deelinvestering aan 12% BTW",Tabel181015[[#This Row],[Totaal excl. btw (€)]]*0.12,IF(Tabel181015[[#This Row],[Type kost]]="niet-subsidiabele kost/ hoort niet bij deze deelinvestering aan 6% BTW",Tabel181015[[#This Row],[Totaal excl. btw (€)]]*0.06,IF(Tabel181015[[#This Row],[Type kost]]="niet-subsidiabele kost/ hoort niet bij deze deelinvestering aan 0% BTW",0))))))))</f>
        <v>0</v>
      </c>
      <c r="F82" s="22">
        <f>Tabel181015[[#This Row],[Totaal excl. btw (€)]]+Tabel181015[[#This Row],[BTW bedrag (€)]]</f>
        <v>0</v>
      </c>
      <c r="I82" s="10" t="s">
        <v>65</v>
      </c>
      <c r="J82" s="11" t="b">
        <f t="shared" si="2"/>
        <v>0</v>
      </c>
    </row>
    <row r="83" spans="2:10" x14ac:dyDescent="0.25">
      <c r="B83" s="41"/>
      <c r="C83" s="41"/>
      <c r="D83" s="53"/>
      <c r="E83" s="17" t="b">
        <f>IF(Tabel181015[[#This Row],[Type kost]]="subsidiabele kost aan 21% BTW",Tabel181015[[#This Row],[Totaal excl. btw (€)]]*0.21,IF(Tabel181015[[#This Row],[Type kost]]="subsidiabele kost aan 12% BTW",Tabel181015[[#This Row],[Totaal excl. btw (€)]]*0.12,IF(C83="subsidiabele kost aan 6% BTW",D83*0.06,IF(Tabel181015[[#This Row],[Type kost]]="subsidiabele kost aan 0% BTW",0,IF(Tabel181015[[#This Row],[Type kost]]="niet-subsidiabele kost/ hoort niet bij deze deelinvestering aan 21% BTW",Tabel181015[[#This Row],[Totaal excl. btw (€)]]*0.21,IF(Tabel181015[[#This Row],[Type kost]]="niet-subsidiabele kost/ hoort niet bij deze deelinvestering aan 12% BTW",Tabel181015[[#This Row],[Totaal excl. btw (€)]]*0.12,IF(Tabel181015[[#This Row],[Type kost]]="niet-subsidiabele kost/ hoort niet bij deze deelinvestering aan 6% BTW",Tabel181015[[#This Row],[Totaal excl. btw (€)]]*0.06,IF(Tabel181015[[#This Row],[Type kost]]="niet-subsidiabele kost/ hoort niet bij deze deelinvestering aan 0% BTW",0))))))))</f>
        <v>0</v>
      </c>
      <c r="F83" s="22">
        <f>Tabel181015[[#This Row],[Totaal excl. btw (€)]]+Tabel181015[[#This Row],[BTW bedrag (€)]]</f>
        <v>0</v>
      </c>
      <c r="I83" s="10" t="s">
        <v>66</v>
      </c>
      <c r="J83" s="11" t="b">
        <f t="shared" si="2"/>
        <v>0</v>
      </c>
    </row>
    <row r="84" spans="2:10" x14ac:dyDescent="0.25">
      <c r="B84" s="41"/>
      <c r="C84" s="41"/>
      <c r="D84" s="53"/>
      <c r="E84" s="17" t="b">
        <f>IF(Tabel181015[[#This Row],[Type kost]]="subsidiabele kost aan 21% BTW",Tabel181015[[#This Row],[Totaal excl. btw (€)]]*0.21,IF(Tabel181015[[#This Row],[Type kost]]="subsidiabele kost aan 12% BTW",Tabel181015[[#This Row],[Totaal excl. btw (€)]]*0.12,IF(C84="subsidiabele kost aan 6% BTW",D84*0.06,IF(Tabel181015[[#This Row],[Type kost]]="subsidiabele kost aan 0% BTW",0,IF(Tabel181015[[#This Row],[Type kost]]="niet-subsidiabele kost/ hoort niet bij deze deelinvestering aan 21% BTW",Tabel181015[[#This Row],[Totaal excl. btw (€)]]*0.21,IF(Tabel181015[[#This Row],[Type kost]]="niet-subsidiabele kost/ hoort niet bij deze deelinvestering aan 12% BTW",Tabel181015[[#This Row],[Totaal excl. btw (€)]]*0.12,IF(Tabel181015[[#This Row],[Type kost]]="niet-subsidiabele kost/ hoort niet bij deze deelinvestering aan 6% BTW",Tabel181015[[#This Row],[Totaal excl. btw (€)]]*0.06,IF(Tabel181015[[#This Row],[Type kost]]="niet-subsidiabele kost/ hoort niet bij deze deelinvestering aan 0% BTW",0))))))))</f>
        <v>0</v>
      </c>
      <c r="F84" s="22">
        <f>Tabel181015[[#This Row],[Totaal excl. btw (€)]]+Tabel181015[[#This Row],[BTW bedrag (€)]]</f>
        <v>0</v>
      </c>
      <c r="I84" s="10" t="s">
        <v>67</v>
      </c>
      <c r="J84" s="11" t="b">
        <f>IF(C84="subsidiabele kost aan 21% BTW",SUM(D84),IF(C84="subsidiabele kost aan 12% BTW",SUM(D84),IF(C84="subsidiabele kost aan 6% BTW",SUM(D84),IF(C84="subsidiabele kost aan 0% BTW",SUM(D84)))))</f>
        <v>0</v>
      </c>
    </row>
    <row r="85" spans="2:10" x14ac:dyDescent="0.25">
      <c r="B85" s="41"/>
      <c r="C85" s="41"/>
      <c r="D85" s="53"/>
      <c r="E85" s="17" t="b">
        <f>IF(Tabel181015[[#This Row],[Type kost]]="subsidiabele kost aan 21% BTW",Tabel181015[[#This Row],[Totaal excl. btw (€)]]*0.21,IF(Tabel181015[[#This Row],[Type kost]]="subsidiabele kost aan 12% BTW",Tabel181015[[#This Row],[Totaal excl. btw (€)]]*0.12,IF(C85="subsidiabele kost aan 6% BTW",D85*0.06,IF(Tabel181015[[#This Row],[Type kost]]="subsidiabele kost aan 0% BTW",0,IF(Tabel181015[[#This Row],[Type kost]]="niet-subsidiabele kost/ hoort niet bij deze deelinvestering aan 21% BTW",Tabel181015[[#This Row],[Totaal excl. btw (€)]]*0.21,IF(Tabel181015[[#This Row],[Type kost]]="niet-subsidiabele kost/ hoort niet bij deze deelinvestering aan 12% BTW",Tabel181015[[#This Row],[Totaal excl. btw (€)]]*0.12,IF(Tabel181015[[#This Row],[Type kost]]="niet-subsidiabele kost/ hoort niet bij deze deelinvestering aan 6% BTW",Tabel181015[[#This Row],[Totaal excl. btw (€)]]*0.06,IF(Tabel181015[[#This Row],[Type kost]]="niet-subsidiabele kost/ hoort niet bij deze deelinvestering aan 0% BTW",0))))))))</f>
        <v>0</v>
      </c>
      <c r="F85" s="22">
        <f>Tabel181015[[#This Row],[Totaal excl. btw (€)]]+Tabel181015[[#This Row],[BTW bedrag (€)]]</f>
        <v>0</v>
      </c>
      <c r="I85" s="10" t="s">
        <v>68</v>
      </c>
      <c r="J85" s="11" t="b">
        <f t="shared" si="2"/>
        <v>0</v>
      </c>
    </row>
    <row r="86" spans="2:10" ht="15.75" thickBot="1" x14ac:dyDescent="0.3">
      <c r="B86" s="41"/>
      <c r="C86" s="41"/>
      <c r="D86" s="53"/>
      <c r="E86" s="17" t="b">
        <f>IF(Tabel181015[[#This Row],[Type kost]]="subsidiabele kost aan 21% BTW",Tabel181015[[#This Row],[Totaal excl. btw (€)]]*0.21,IF(Tabel181015[[#This Row],[Type kost]]="subsidiabele kost aan 12% BTW",Tabel181015[[#This Row],[Totaal excl. btw (€)]]*0.12,IF(C86="subsidiabele kost aan 6% BTW",D86*0.06,IF(Tabel181015[[#This Row],[Type kost]]="subsidiabele kost aan 0% BTW",0,IF(Tabel181015[[#This Row],[Type kost]]="niet-subsidiabele kost/ hoort niet bij deze deelinvestering aan 21% BTW",Tabel181015[[#This Row],[Totaal excl. btw (€)]]*0.21,IF(Tabel181015[[#This Row],[Type kost]]="niet-subsidiabele kost/ hoort niet bij deze deelinvestering aan 12% BTW",Tabel181015[[#This Row],[Totaal excl. btw (€)]]*0.12,IF(Tabel181015[[#This Row],[Type kost]]="niet-subsidiabele kost/ hoort niet bij deze deelinvestering aan 6% BTW",Tabel181015[[#This Row],[Totaal excl. btw (€)]]*0.06,IF(Tabel181015[[#This Row],[Type kost]]="niet-subsidiabele kost/ hoort niet bij deze deelinvestering aan 0% BTW",0))))))))</f>
        <v>0</v>
      </c>
      <c r="F86" s="22">
        <f>Tabel181015[[#This Row],[Totaal excl. btw (€)]]+Tabel181015[[#This Row],[BTW bedrag (€)]]</f>
        <v>0</v>
      </c>
      <c r="I86" s="10" t="s">
        <v>69</v>
      </c>
      <c r="J86" s="16" t="b">
        <f t="shared" si="2"/>
        <v>0</v>
      </c>
    </row>
    <row r="87" spans="2:10" ht="15.75" thickTop="1" x14ac:dyDescent="0.25">
      <c r="B87" s="10"/>
      <c r="D87" s="17">
        <f>SUM(Tabel181015[Totaal excl. btw (€)])</f>
        <v>0</v>
      </c>
      <c r="E87" s="30">
        <f>SUM(Tabel181015[BTW bedrag (€)])</f>
        <v>0</v>
      </c>
      <c r="F87" s="60">
        <f>SUM(Tabel181015[Totaal bedrag incl. btw(€)])</f>
        <v>0</v>
      </c>
      <c r="I87" s="13"/>
      <c r="J87" s="15">
        <f>SUM(J77:J86)</f>
        <v>0</v>
      </c>
    </row>
    <row r="88" spans="2:10" x14ac:dyDescent="0.25">
      <c r="B88" s="10"/>
      <c r="F88" s="22"/>
    </row>
    <row r="89" spans="2:10" x14ac:dyDescent="0.25">
      <c r="B89" s="10"/>
      <c r="D89" s="70" t="str">
        <f>IF(E71=D87,K10,K11)</f>
        <v>Som offertelijnen = totaal offertebedrag excl.btw: OK</v>
      </c>
      <c r="E89" s="70"/>
      <c r="F89" s="22"/>
    </row>
    <row r="90" spans="2:10" x14ac:dyDescent="0.25">
      <c r="B90" s="13"/>
      <c r="C90" s="14"/>
      <c r="D90" s="25"/>
      <c r="E90" s="25"/>
      <c r="F90" s="26"/>
    </row>
  </sheetData>
  <sheetProtection algorithmName="SHA-512" hashValue="2ctHKDMX5YnZDoMwVrcLhrbezLnrbIjMhnMcrCAbpkpFgf2e9bxt1Y6bCdbkkpGASHPl12dytHXORIVzKNKrKw==" saltValue="N6Wy59cD66mbI6s+p3LHtg==" spinCount="100000" sheet="1" objects="1" scenarios="1"/>
  <protectedRanges>
    <protectedRange sqref="C22 C25" name="Bereik3"/>
    <protectedRange sqref="C8:C10 C13 C15:C17 C27:C30 E27:E28 B33:D42 C49:C52 E49:E50 B55:D64 C71:C74 E71:E72 B77:D86" name="Bereik1"/>
    <protectedRange sqref="B6:C6" name="Bereik2"/>
  </protectedRanges>
  <mergeCells count="11">
    <mergeCell ref="D67:E67"/>
    <mergeCell ref="D89:E89"/>
    <mergeCell ref="B6:C6"/>
    <mergeCell ref="B5:C5"/>
    <mergeCell ref="C17:F20"/>
    <mergeCell ref="D14:E14"/>
    <mergeCell ref="D45:E45"/>
    <mergeCell ref="C13:F13"/>
    <mergeCell ref="C22:F23"/>
    <mergeCell ref="C25:F25"/>
    <mergeCell ref="C21:F21"/>
  </mergeCells>
  <conditionalFormatting sqref="E33:E42">
    <cfRule type="containsText" dxfId="100" priority="17" operator="containsText" text="onwaar">
      <formula>NOT(ISERROR(SEARCH("onwaar",E33)))</formula>
    </cfRule>
  </conditionalFormatting>
  <conditionalFormatting sqref="E55:E64">
    <cfRule type="containsText" dxfId="99" priority="16" operator="containsText" text="onwaar">
      <formula>NOT(ISERROR(SEARCH("onwaar",E55)))</formula>
    </cfRule>
  </conditionalFormatting>
  <conditionalFormatting sqref="E77:E86">
    <cfRule type="containsText" dxfId="98" priority="15" operator="containsText" text="onwaar">
      <formula>NOT(ISERROR(SEARCH("onwaar",E77)))</formula>
    </cfRule>
  </conditionalFormatting>
  <dataValidations xWindow="945" yWindow="901" count="4">
    <dataValidation type="list" allowBlank="1" showInputMessage="1" showErrorMessage="1" promptTitle="Offerte" prompt="Kies hier welke offerte er werd gekozen. " sqref="C15" xr:uid="{58D10659-5392-4DFA-86C1-91B4AB842C3D}">
      <formula1>$H$15:$H$17</formula1>
    </dataValidation>
    <dataValidation type="list" allowBlank="1" showInputMessage="1" showErrorMessage="1" promptTitle="Goedkoopste offerte? " prompt="Heeft u de goedkoopste offerte gekozen? " sqref="C16" xr:uid="{14E3883B-5B63-43F3-BF57-30CE4D771663}">
      <formula1>$H$19:$H$20</formula1>
    </dataValidation>
    <dataValidation type="list" allowBlank="1" showInputMessage="1" showErrorMessage="1" promptTitle="Type kost offerte" prompt="Duid aan of dit deel van de offerte toewijsbaar is aan deze deelinvestering. _x000a_Kies uit het juiste BTW-percentage. " sqref="C77:C86 C55:C64" xr:uid="{37A4326C-D0C3-41DC-B639-38EAFBCF03C1}">
      <formula1>$K$13:$K$20</formula1>
    </dataValidation>
    <dataValidation type="list" allowBlank="1" showInputMessage="1" showErrorMessage="1" promptTitle="Type kost" prompt="Selecteer hier of dit deel van de factuur subsidiabel is onder deze deelinvestering. Kies hier ook het BTW-percentage." sqref="C33:C42" xr:uid="{89A353E4-F1A3-4F1E-9B55-BFDB5F60A275}">
      <formula1>$K$13:$K$20</formula1>
    </dataValidation>
  </dataValidations>
  <hyperlinks>
    <hyperlink ref="B6" r:id="rId1" display="https://lv.vlaanderen.be/subsidies/vlif-steun/vlif-investeringssteun-voor-land-en-tuinbouwers" xr:uid="{E8B2E207-96A5-4337-B93F-7D1777679743}"/>
  </hyperlinks>
  <pageMargins left="0.70866141732283472" right="0.70866141732283472" top="0.74803149606299213" bottom="0.74803149606299213" header="0.31496062992125984" footer="0.31496062992125984"/>
  <pageSetup paperSize="9" scale="41" orientation="landscape" r:id="rId2"/>
  <drawing r:id="rId3"/>
  <tableParts count="3">
    <tablePart r:id="rId4"/>
    <tablePart r:id="rId5"/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ECB778E6-E683-4E94-B419-F88394DE5281}">
            <xm:f>NOT(ISERROR(SEARCH($K$11,D45)))</xm:f>
            <xm:f>$K$11</xm:f>
            <x14:dxf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60523FDC-8361-4D34-A7CC-FFC8E98F8BC2}">
            <xm:f>NOT(ISERROR(SEARCH($K$10,D45)))</xm:f>
            <xm:f>$K$10</xm:f>
            <x14:dxf>
              <fill>
                <patternFill>
                  <bgColor rgb="FF00B050"/>
                </patternFill>
              </fill>
            </x14:dxf>
          </x14:cfRule>
          <xm:sqref>D45</xm:sqref>
        </x14:conditionalFormatting>
        <x14:conditionalFormatting xmlns:xm="http://schemas.microsoft.com/office/excel/2006/main">
          <x14:cfRule type="containsText" priority="7" operator="containsText" id="{F9151187-33F8-44D2-9D69-1E976F567D2B}">
            <xm:f>NOT(ISERROR(SEARCH($K$11,D67)))</xm:f>
            <xm:f>$K$11</xm:f>
            <x14:dxf>
              <fill>
                <patternFill>
                  <bgColor rgb="FFFF0000"/>
                </patternFill>
              </fill>
            </x14:dxf>
          </x14:cfRule>
          <x14:cfRule type="containsText" priority="8" operator="containsText" id="{BC140454-97A6-4339-ABF0-7E2E2761F48D}">
            <xm:f>NOT(ISERROR(SEARCH($K$10,D67)))</xm:f>
            <xm:f>$K$10</xm:f>
            <x14:dxf>
              <fill>
                <patternFill>
                  <bgColor rgb="FF00B050"/>
                </patternFill>
              </fill>
            </x14:dxf>
          </x14:cfRule>
          <xm:sqref>D67</xm:sqref>
        </x14:conditionalFormatting>
        <x14:conditionalFormatting xmlns:xm="http://schemas.microsoft.com/office/excel/2006/main">
          <x14:cfRule type="containsText" priority="5" operator="containsText" id="{5089E3AB-EF36-4F52-AF41-4C233C4B2795}">
            <xm:f>NOT(ISERROR(SEARCH($K$11,D89)))</xm:f>
            <xm:f>$K$11</xm:f>
            <x14:dxf>
              <fill>
                <patternFill>
                  <bgColor rgb="FFFF0000"/>
                </patternFill>
              </fill>
            </x14:dxf>
          </x14:cfRule>
          <x14:cfRule type="containsText" priority="6" operator="containsText" id="{1228410E-629A-4B26-8F1E-F8CD04C67265}">
            <xm:f>NOT(ISERROR(SEARCH($K$10,D89)))</xm:f>
            <xm:f>$K$10</xm:f>
            <x14:dxf>
              <fill>
                <patternFill>
                  <bgColor rgb="FF00B050"/>
                </patternFill>
              </fill>
            </x14:dxf>
          </x14:cfRule>
          <xm:sqref>D89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748A3-702A-45E0-884A-0D0692CF9F63}">
  <sheetPr codeName="Blad1">
    <pageSetUpPr fitToPage="1"/>
  </sheetPr>
  <dimension ref="A1:S469"/>
  <sheetViews>
    <sheetView zoomScale="117" zoomScaleNormal="117" workbookViewId="0">
      <selection activeCell="D2" sqref="D2"/>
    </sheetView>
  </sheetViews>
  <sheetFormatPr defaultRowHeight="15" x14ac:dyDescent="0.25"/>
  <cols>
    <col min="1" max="1" width="9.140625" style="28"/>
    <col min="2" max="2" width="56.28515625" customWidth="1"/>
    <col min="3" max="3" width="65" bestFit="1" customWidth="1"/>
    <col min="4" max="4" width="31.5703125" style="17" bestFit="1" customWidth="1"/>
    <col min="5" max="5" width="31.7109375" style="17" bestFit="1" customWidth="1"/>
    <col min="6" max="6" width="33.42578125" style="17" customWidth="1"/>
    <col min="7" max="7" width="32.85546875" customWidth="1"/>
    <col min="8" max="8" width="65" hidden="1" customWidth="1"/>
    <col min="9" max="9" width="12.85546875" hidden="1" customWidth="1"/>
    <col min="10" max="10" width="9" hidden="1" customWidth="1"/>
    <col min="11" max="11" width="9.140625" hidden="1" customWidth="1"/>
    <col min="12" max="12" width="18.28515625" customWidth="1"/>
    <col min="13" max="13" width="18.140625" customWidth="1"/>
    <col min="16" max="16" width="33.42578125" bestFit="1" customWidth="1"/>
  </cols>
  <sheetData>
    <row r="1" spans="1:19" ht="23.25" x14ac:dyDescent="0.25">
      <c r="B1" s="1" t="s">
        <v>0</v>
      </c>
      <c r="E1" s="17" t="s">
        <v>70</v>
      </c>
    </row>
    <row r="2" spans="1:19" ht="23.25" x14ac:dyDescent="0.25">
      <c r="B2" s="2" t="s">
        <v>1</v>
      </c>
    </row>
    <row r="3" spans="1:19" x14ac:dyDescent="0.25">
      <c r="D3" s="37"/>
    </row>
    <row r="4" spans="1:19" ht="24" x14ac:dyDescent="0.4">
      <c r="B4" s="3" t="s">
        <v>71</v>
      </c>
      <c r="C4" s="4" t="s">
        <v>70</v>
      </c>
      <c r="D4" s="18"/>
      <c r="E4" s="18"/>
      <c r="F4" s="65" t="s">
        <v>273</v>
      </c>
      <c r="H4" s="4"/>
      <c r="I4" s="4"/>
      <c r="J4" s="4"/>
      <c r="K4" s="4"/>
    </row>
    <row r="7" spans="1:19" x14ac:dyDescent="0.25">
      <c r="B7" s="5" t="s">
        <v>11</v>
      </c>
      <c r="C7" s="42">
        <f>'Marktconformiteit - offertes'!C13</f>
        <v>0</v>
      </c>
    </row>
    <row r="8" spans="1:19" ht="15.75" thickBot="1" x14ac:dyDescent="0.3">
      <c r="B8" s="5"/>
      <c r="C8" s="27"/>
      <c r="D8" s="27" t="s">
        <v>70</v>
      </c>
      <c r="E8" s="27" t="s">
        <v>70</v>
      </c>
      <c r="H8" s="34"/>
    </row>
    <row r="9" spans="1:19" ht="15.75" thickBot="1" x14ac:dyDescent="0.3">
      <c r="B9" s="32" t="s">
        <v>72</v>
      </c>
      <c r="C9" s="48">
        <f>$D$30+$D$53+$D$76+$D$99+$D$122+$D$145+$D$168+$D$191+$D$214+$D$237+$D$260+$D$283+$D$306+$D$329+$D$352+$D$375+$D$398+$D$421+$D$444+$D$467</f>
        <v>0</v>
      </c>
      <c r="D9" s="17" t="s">
        <v>10</v>
      </c>
    </row>
    <row r="10" spans="1:19" x14ac:dyDescent="0.25">
      <c r="B10" s="5"/>
      <c r="C10" s="27"/>
      <c r="H10" s="35" t="s">
        <v>73</v>
      </c>
    </row>
    <row r="11" spans="1:19" x14ac:dyDescent="0.25">
      <c r="B11" s="5"/>
      <c r="C11" t="s">
        <v>70</v>
      </c>
      <c r="H11" s="36" t="s">
        <v>74</v>
      </c>
    </row>
    <row r="12" spans="1:19" x14ac:dyDescent="0.25">
      <c r="A12" s="40">
        <v>1</v>
      </c>
      <c r="B12" s="8" t="s">
        <v>75</v>
      </c>
      <c r="C12" s="43"/>
      <c r="D12" s="19" t="s">
        <v>76</v>
      </c>
      <c r="E12" s="49"/>
      <c r="F12" s="20"/>
      <c r="Q12" s="7"/>
      <c r="R12" s="7"/>
      <c r="S12" s="7"/>
    </row>
    <row r="13" spans="1:19" x14ac:dyDescent="0.25">
      <c r="B13" s="10" t="s">
        <v>77</v>
      </c>
      <c r="C13" s="58" t="s">
        <v>70</v>
      </c>
      <c r="D13" s="21" t="s">
        <v>29</v>
      </c>
      <c r="E13" s="50"/>
      <c r="F13" s="22"/>
    </row>
    <row r="14" spans="1:19" x14ac:dyDescent="0.25">
      <c r="B14" s="10" t="s">
        <v>30</v>
      </c>
      <c r="C14" s="38"/>
      <c r="D14" s="21" t="s">
        <v>78</v>
      </c>
      <c r="E14" s="50"/>
      <c r="F14" s="22"/>
      <c r="H14" t="s">
        <v>18</v>
      </c>
    </row>
    <row r="15" spans="1:19" x14ac:dyDescent="0.25">
      <c r="B15" s="10" t="s">
        <v>79</v>
      </c>
      <c r="C15" s="38"/>
      <c r="D15" s="17" t="s">
        <v>80</v>
      </c>
      <c r="E15" s="66"/>
      <c r="F15" s="22"/>
      <c r="H15" t="s">
        <v>16</v>
      </c>
    </row>
    <row r="16" spans="1:19" x14ac:dyDescent="0.25">
      <c r="B16" s="10"/>
      <c r="F16" s="22"/>
      <c r="H16" t="s">
        <v>13</v>
      </c>
    </row>
    <row r="17" spans="1:13" s="7" customFormat="1" x14ac:dyDescent="0.25">
      <c r="A17" s="29"/>
      <c r="B17" s="12" t="s">
        <v>33</v>
      </c>
      <c r="C17" s="7" t="s">
        <v>34</v>
      </c>
      <c r="D17" s="23" t="s">
        <v>35</v>
      </c>
      <c r="E17" s="23" t="s">
        <v>36</v>
      </c>
      <c r="F17" s="24" t="s">
        <v>37</v>
      </c>
      <c r="H17" t="s">
        <v>12</v>
      </c>
    </row>
    <row r="18" spans="1:13" x14ac:dyDescent="0.25">
      <c r="B18" s="44"/>
      <c r="C18" s="45"/>
      <c r="D18" s="47"/>
      <c r="E18" s="17" t="b">
        <f>IF(Tabel1[[#This Row],[Type kost]]="subsidiabele kost aan 21% BTW",Tabel1[[#This Row],[Totaal excl. btw (€)]]*0.21,IF(Tabel1[[#This Row],[Type kost]]="subsidiabele kost aan 12% BTW",Tabel1[[#This Row],[Totaal excl. btw (€)]]*0.12,IF(Tabel1[[#This Row],[Type kost]]="subsidiabele kost aan 6% BTW",Tabel1[[#This Row],[Totaal excl. btw (€)]]*0.06,IF(Tabel1[[#This Row],[Type kost]]="subsidiabele kost aan 0% BTW",0,IF(Tabel1[[#This Row],[Type kost]]="niet-subsidiabele kost / hoort niet bij deze deelinvestering aan 21% BTW",Tabel1[[#This Row],[Totaal excl. btw (€)]]*0.21,IF(Tabel1[[#This Row],[Type kost]]="niet-subsidiabele kost / hoort niet bij deze deelinvestering aan 12% BTW",Tabel1[[#This Row],[Totaal excl. btw (€)]]*0.12,IF(Tabel1[[#This Row],[Type kost]]="niet-subsidiabele kost / hoort niet bij deze deelinvestering aan 6% BTW",Tabel1[[#This Row],[Totaal excl. btw (€)]]*0.06,IF(Tabel1[[#This Row],[Type kost]]="niet-subsidiabele kost / hoort niet bij deze deelinvestering aan 0% BTW",0))))))))</f>
        <v>0</v>
      </c>
      <c r="F18" s="22">
        <f>Tabel1[[#This Row],[Totaal excl. btw (€)]]+Tabel1[[#This Row],[BTW bedrag (€)]]</f>
        <v>0</v>
      </c>
      <c r="H18" t="s">
        <v>81</v>
      </c>
      <c r="I18" s="8" t="s">
        <v>38</v>
      </c>
      <c r="J18" s="9" t="b">
        <f>IF(C18="subsidiabele kost aan 21% BTW",SUM(D18),IF(C18="subsidiabele kost aan 12% BTW",SUM(D18),IF(C18="subsidiabele kost aan 6% BTW",SUM(D18),IF(C18="subsidiabele kost aan 0% BTW",SUM(D18)))))</f>
        <v>0</v>
      </c>
      <c r="M18" s="30"/>
    </row>
    <row r="19" spans="1:13" x14ac:dyDescent="0.25">
      <c r="B19" s="44"/>
      <c r="C19" s="45"/>
      <c r="D19" s="47"/>
      <c r="E19" s="17" t="b">
        <f>IF(Tabel1[[#This Row],[Type kost]]="subsidiabele kost aan 21% BTW",Tabel1[[#This Row],[Totaal excl. btw (€)]]*0.21,IF(Tabel1[[#This Row],[Type kost]]="subsidiabele kost aan 12% BTW",Tabel1[[#This Row],[Totaal excl. btw (€)]]*0.12,IF(Tabel1[[#This Row],[Type kost]]="subsidiabele kost aan 6% BTW",Tabel1[[#This Row],[Totaal excl. btw (€)]]*0.06,IF(Tabel1[[#This Row],[Type kost]]="subsidiabele kost aan 0% BTW",0,IF(Tabel1[[#This Row],[Type kost]]="niet-subsidiabele kost / hoort niet bij deze deelinvestering aan 21% BTW",Tabel1[[#This Row],[Totaal excl. btw (€)]]*0.21,IF(Tabel1[[#This Row],[Type kost]]="niet-subsidiabele kost / hoort niet bij deze deelinvestering aan 12% BTW",Tabel1[[#This Row],[Totaal excl. btw (€)]]*0.12,IF(Tabel1[[#This Row],[Type kost]]="niet-subsidiabele kost / hoort niet bij deze deelinvestering aan 6% BTW",Tabel1[[#This Row],[Totaal excl. btw (€)]]*0.06,IF(Tabel1[[#This Row],[Type kost]]="niet-subsidiabele kost / hoort niet bij deze deelinvestering aan 0% BTW",0))))))))</f>
        <v>0</v>
      </c>
      <c r="F19" s="22">
        <f>Tabel1[[#This Row],[Totaal excl. btw (€)]]+Tabel1[[#This Row],[BTW bedrag (€)]]</f>
        <v>0</v>
      </c>
      <c r="H19" t="s">
        <v>82</v>
      </c>
      <c r="I19" s="10" t="s">
        <v>39</v>
      </c>
      <c r="J19" s="11" t="b">
        <f t="shared" ref="J19:J27" si="0">IF(C19="subsidiabele kost aan 21% BTW",SUM(D19),IF(C19="subsidiabele kost aan 12% BTW",SUM(D19),IF(C19="subsidiabele kost aan 6% BTW",SUM(D19),IF(C19="subsidiabele kost aan 0% BTW",SUM(D19)))))</f>
        <v>0</v>
      </c>
      <c r="M19" s="59"/>
    </row>
    <row r="20" spans="1:13" x14ac:dyDescent="0.25">
      <c r="B20" s="44"/>
      <c r="C20" s="45"/>
      <c r="D20" s="47"/>
      <c r="E20" s="17" t="b">
        <f>IF(Tabel1[[#This Row],[Type kost]]="subsidiabele kost aan 21% BTW",Tabel1[[#This Row],[Totaal excl. btw (€)]]*0.21,IF(Tabel1[[#This Row],[Type kost]]="subsidiabele kost aan 12% BTW",Tabel1[[#This Row],[Totaal excl. btw (€)]]*0.12,IF(Tabel1[[#This Row],[Type kost]]="subsidiabele kost aan 6% BTW",Tabel1[[#This Row],[Totaal excl. btw (€)]]*0.06,IF(Tabel1[[#This Row],[Type kost]]="subsidiabele kost aan 0% BTW",0,IF(Tabel1[[#This Row],[Type kost]]="niet-subsidiabele kost / hoort niet bij deze deelinvestering aan 21% BTW",Tabel1[[#This Row],[Totaal excl. btw (€)]]*0.21,IF(Tabel1[[#This Row],[Type kost]]="niet-subsidiabele kost / hoort niet bij deze deelinvestering aan 12% BTW",Tabel1[[#This Row],[Totaal excl. btw (€)]]*0.12,IF(Tabel1[[#This Row],[Type kost]]="niet-subsidiabele kost / hoort niet bij deze deelinvestering aan 6% BTW",Tabel1[[#This Row],[Totaal excl. btw (€)]]*0.06,IF(Tabel1[[#This Row],[Type kost]]="niet-subsidiabele kost / hoort niet bij deze deelinvestering aan 0% BTW",0))))))))</f>
        <v>0</v>
      </c>
      <c r="F20" s="22">
        <f>Tabel1[[#This Row],[Totaal excl. btw (€)]]+Tabel1[[#This Row],[BTW bedrag (€)]]</f>
        <v>0</v>
      </c>
      <c r="H20" t="s">
        <v>83</v>
      </c>
      <c r="I20" s="10" t="s">
        <v>40</v>
      </c>
      <c r="J20" s="11" t="b">
        <f t="shared" si="0"/>
        <v>0</v>
      </c>
      <c r="M20" s="59"/>
    </row>
    <row r="21" spans="1:13" x14ac:dyDescent="0.25">
      <c r="B21" s="44"/>
      <c r="C21" s="45"/>
      <c r="D21" s="47"/>
      <c r="E21" s="17" t="b">
        <f>IF(Tabel1[[#This Row],[Type kost]]="subsidiabele kost aan 21% BTW",Tabel1[[#This Row],[Totaal excl. btw (€)]]*0.21,IF(Tabel1[[#This Row],[Type kost]]="subsidiabele kost aan 12% BTW",Tabel1[[#This Row],[Totaal excl. btw (€)]]*0.12,IF(Tabel1[[#This Row],[Type kost]]="subsidiabele kost aan 6% BTW",Tabel1[[#This Row],[Totaal excl. btw (€)]]*0.06,IF(Tabel1[[#This Row],[Type kost]]="subsidiabele kost aan 0% BTW",0,IF(Tabel1[[#This Row],[Type kost]]="niet-subsidiabele kost / hoort niet bij deze deelinvestering aan 21% BTW",Tabel1[[#This Row],[Totaal excl. btw (€)]]*0.21,IF(Tabel1[[#This Row],[Type kost]]="niet-subsidiabele kost / hoort niet bij deze deelinvestering aan 12% BTW",Tabel1[[#This Row],[Totaal excl. btw (€)]]*0.12,IF(Tabel1[[#This Row],[Type kost]]="niet-subsidiabele kost / hoort niet bij deze deelinvestering aan 6% BTW",Tabel1[[#This Row],[Totaal excl. btw (€)]]*0.06,IF(Tabel1[[#This Row],[Type kost]]="niet-subsidiabele kost / hoort niet bij deze deelinvestering aan 0% BTW",0))))))))</f>
        <v>0</v>
      </c>
      <c r="F21" s="22">
        <f>Tabel1[[#This Row],[Totaal excl. btw (€)]]+Tabel1[[#This Row],[BTW bedrag (€)]]</f>
        <v>0</v>
      </c>
      <c r="H21" t="s">
        <v>84</v>
      </c>
      <c r="I21" s="10" t="s">
        <v>41</v>
      </c>
      <c r="J21" s="11" t="b">
        <f t="shared" si="0"/>
        <v>0</v>
      </c>
    </row>
    <row r="22" spans="1:13" x14ac:dyDescent="0.25">
      <c r="B22" s="44"/>
      <c r="C22" s="45"/>
      <c r="D22" s="47"/>
      <c r="E22" s="17" t="b">
        <f>IF(Tabel1[[#This Row],[Type kost]]="subsidiabele kost aan 21% BTW",Tabel1[[#This Row],[Totaal excl. btw (€)]]*0.21,IF(Tabel1[[#This Row],[Type kost]]="subsidiabele kost aan 12% BTW",Tabel1[[#This Row],[Totaal excl. btw (€)]]*0.12,IF(Tabel1[[#This Row],[Type kost]]="subsidiabele kost aan 6% BTW",Tabel1[[#This Row],[Totaal excl. btw (€)]]*0.06,IF(Tabel1[[#This Row],[Type kost]]="subsidiabele kost aan 0% BTW",0,IF(Tabel1[[#This Row],[Type kost]]="niet-subsidiabele kost / hoort niet bij deze deelinvestering aan 21% BTW",Tabel1[[#This Row],[Totaal excl. btw (€)]]*0.21,IF(Tabel1[[#This Row],[Type kost]]="niet-subsidiabele kost / hoort niet bij deze deelinvestering aan 12% BTW",Tabel1[[#This Row],[Totaal excl. btw (€)]]*0.12,IF(Tabel1[[#This Row],[Type kost]]="niet-subsidiabele kost / hoort niet bij deze deelinvestering aan 6% BTW",Tabel1[[#This Row],[Totaal excl. btw (€)]]*0.06,IF(Tabel1[[#This Row],[Type kost]]="niet-subsidiabele kost / hoort niet bij deze deelinvestering aan 0% BTW",0))))))))</f>
        <v>0</v>
      </c>
      <c r="F22" s="22">
        <f>Tabel1[[#This Row],[Totaal excl. btw (€)]]+Tabel1[[#This Row],[BTW bedrag (€)]]</f>
        <v>0</v>
      </c>
      <c r="I22" s="10" t="s">
        <v>42</v>
      </c>
      <c r="J22" s="11" t="b">
        <f t="shared" si="0"/>
        <v>0</v>
      </c>
    </row>
    <row r="23" spans="1:13" x14ac:dyDescent="0.25">
      <c r="B23" s="44"/>
      <c r="C23" s="45"/>
      <c r="D23" s="47"/>
      <c r="E23" s="17" t="b">
        <f>IF(Tabel1[[#This Row],[Type kost]]="subsidiabele kost aan 21% BTW",Tabel1[[#This Row],[Totaal excl. btw (€)]]*0.21,IF(Tabel1[[#This Row],[Type kost]]="subsidiabele kost aan 12% BTW",Tabel1[[#This Row],[Totaal excl. btw (€)]]*0.12,IF(Tabel1[[#This Row],[Type kost]]="subsidiabele kost aan 6% BTW",Tabel1[[#This Row],[Totaal excl. btw (€)]]*0.06,IF(Tabel1[[#This Row],[Type kost]]="subsidiabele kost aan 0% BTW",0,IF(Tabel1[[#This Row],[Type kost]]="niet-subsidiabele kost / hoort niet bij deze deelinvestering aan 21% BTW",Tabel1[[#This Row],[Totaal excl. btw (€)]]*0.21,IF(Tabel1[[#This Row],[Type kost]]="niet-subsidiabele kost / hoort niet bij deze deelinvestering aan 12% BTW",Tabel1[[#This Row],[Totaal excl. btw (€)]]*0.12,IF(Tabel1[[#This Row],[Type kost]]="niet-subsidiabele kost / hoort niet bij deze deelinvestering aan 6% BTW",Tabel1[[#This Row],[Totaal excl. btw (€)]]*0.06,IF(Tabel1[[#This Row],[Type kost]]="niet-subsidiabele kost / hoort niet bij deze deelinvestering aan 0% BTW",0))))))))</f>
        <v>0</v>
      </c>
      <c r="F23" s="22">
        <f>Tabel1[[#This Row],[Totaal excl. btw (€)]]+Tabel1[[#This Row],[BTW bedrag (€)]]</f>
        <v>0</v>
      </c>
      <c r="I23" s="10" t="s">
        <v>43</v>
      </c>
      <c r="J23" s="11" t="b">
        <f t="shared" si="0"/>
        <v>0</v>
      </c>
    </row>
    <row r="24" spans="1:13" x14ac:dyDescent="0.25">
      <c r="B24" s="44"/>
      <c r="C24" s="45"/>
      <c r="D24" s="47"/>
      <c r="E24" s="17" t="b">
        <f>IF(Tabel1[[#This Row],[Type kost]]="subsidiabele kost aan 21% BTW",Tabel1[[#This Row],[Totaal excl. btw (€)]]*0.21,IF(Tabel1[[#This Row],[Type kost]]="subsidiabele kost aan 12% BTW",Tabel1[[#This Row],[Totaal excl. btw (€)]]*0.12,IF(Tabel1[[#This Row],[Type kost]]="subsidiabele kost aan 6% BTW",Tabel1[[#This Row],[Totaal excl. btw (€)]]*0.06,IF(Tabel1[[#This Row],[Type kost]]="subsidiabele kost aan 0% BTW",0,IF(Tabel1[[#This Row],[Type kost]]="niet-subsidiabele kost / hoort niet bij deze deelinvestering aan 21% BTW",Tabel1[[#This Row],[Totaal excl. btw (€)]]*0.21,IF(Tabel1[[#This Row],[Type kost]]="niet-subsidiabele kost / hoort niet bij deze deelinvestering aan 12% BTW",Tabel1[[#This Row],[Totaal excl. btw (€)]]*0.12,IF(Tabel1[[#This Row],[Type kost]]="niet-subsidiabele kost / hoort niet bij deze deelinvestering aan 6% BTW",Tabel1[[#This Row],[Totaal excl. btw (€)]]*0.06,IF(Tabel1[[#This Row],[Type kost]]="niet-subsidiabele kost / hoort niet bij deze deelinvestering aan 0% BTW",0))))))))</f>
        <v>0</v>
      </c>
      <c r="F24" s="22">
        <f>Tabel1[[#This Row],[Totaal excl. btw (€)]]+Tabel1[[#This Row],[BTW bedrag (€)]]</f>
        <v>0</v>
      </c>
      <c r="I24" s="10" t="s">
        <v>44</v>
      </c>
      <c r="J24" s="11" t="b">
        <f t="shared" si="0"/>
        <v>0</v>
      </c>
    </row>
    <row r="25" spans="1:13" x14ac:dyDescent="0.25">
      <c r="B25" s="44"/>
      <c r="C25" s="45"/>
      <c r="D25" s="47"/>
      <c r="E25" s="17" t="b">
        <f>IF(Tabel1[[#This Row],[Type kost]]="subsidiabele kost aan 21% BTW",Tabel1[[#This Row],[Totaal excl. btw (€)]]*0.21,IF(Tabel1[[#This Row],[Type kost]]="subsidiabele kost aan 12% BTW",Tabel1[[#This Row],[Totaal excl. btw (€)]]*0.12,IF(Tabel1[[#This Row],[Type kost]]="subsidiabele kost aan 6% BTW",Tabel1[[#This Row],[Totaal excl. btw (€)]]*0.06,IF(Tabel1[[#This Row],[Type kost]]="subsidiabele kost aan 0% BTW",0,IF(Tabel1[[#This Row],[Type kost]]="niet-subsidiabele kost / hoort niet bij deze deelinvestering aan 21% BTW",Tabel1[[#This Row],[Totaal excl. btw (€)]]*0.21,IF(Tabel1[[#This Row],[Type kost]]="niet-subsidiabele kost / hoort niet bij deze deelinvestering aan 12% BTW",Tabel1[[#This Row],[Totaal excl. btw (€)]]*0.12,IF(Tabel1[[#This Row],[Type kost]]="niet-subsidiabele kost / hoort niet bij deze deelinvestering aan 6% BTW",Tabel1[[#This Row],[Totaal excl. btw (€)]]*0.06,IF(Tabel1[[#This Row],[Type kost]]="niet-subsidiabele kost / hoort niet bij deze deelinvestering aan 0% BTW",0))))))))</f>
        <v>0</v>
      </c>
      <c r="F25" s="22">
        <f>Tabel1[[#This Row],[Totaal excl. btw (€)]]+Tabel1[[#This Row],[BTW bedrag (€)]]</f>
        <v>0</v>
      </c>
      <c r="I25" s="10" t="s">
        <v>45</v>
      </c>
      <c r="J25" s="11" t="b">
        <f t="shared" si="0"/>
        <v>0</v>
      </c>
    </row>
    <row r="26" spans="1:13" x14ac:dyDescent="0.25">
      <c r="B26" s="44"/>
      <c r="C26" s="45"/>
      <c r="D26" s="47"/>
      <c r="E26" s="17" t="b">
        <f>IF(Tabel1[[#This Row],[Type kost]]="subsidiabele kost aan 21% BTW",Tabel1[[#This Row],[Totaal excl. btw (€)]]*0.21,IF(Tabel1[[#This Row],[Type kost]]="subsidiabele kost aan 12% BTW",Tabel1[[#This Row],[Totaal excl. btw (€)]]*0.12,IF(Tabel1[[#This Row],[Type kost]]="subsidiabele kost aan 6% BTW",Tabel1[[#This Row],[Totaal excl. btw (€)]]*0.06,IF(Tabel1[[#This Row],[Type kost]]="subsidiabele kost aan 0% BTW",0,IF(Tabel1[[#This Row],[Type kost]]="niet-subsidiabele kost / hoort niet bij deze deelinvestering aan 21% BTW",Tabel1[[#This Row],[Totaal excl. btw (€)]]*0.21,IF(Tabel1[[#This Row],[Type kost]]="niet-subsidiabele kost / hoort niet bij deze deelinvestering aan 12% BTW",Tabel1[[#This Row],[Totaal excl. btw (€)]]*0.12,IF(Tabel1[[#This Row],[Type kost]]="niet-subsidiabele kost / hoort niet bij deze deelinvestering aan 6% BTW",Tabel1[[#This Row],[Totaal excl. btw (€)]]*0.06,IF(Tabel1[[#This Row],[Type kost]]="niet-subsidiabele kost / hoort niet bij deze deelinvestering aan 0% BTW",0))))))))</f>
        <v>0</v>
      </c>
      <c r="F26" s="22">
        <f>Tabel1[[#This Row],[Totaal excl. btw (€)]]+Tabel1[[#This Row],[BTW bedrag (€)]]</f>
        <v>0</v>
      </c>
      <c r="I26" s="10" t="s">
        <v>46</v>
      </c>
      <c r="J26" s="11" t="b">
        <f t="shared" si="0"/>
        <v>0</v>
      </c>
    </row>
    <row r="27" spans="1:13" x14ac:dyDescent="0.25">
      <c r="B27" s="44"/>
      <c r="C27" s="45"/>
      <c r="D27" s="47"/>
      <c r="E27" s="17" t="b">
        <f>IF(Tabel1[[#This Row],[Type kost]]="subsidiabele kost aan 21% BTW",Tabel1[[#This Row],[Totaal excl. btw (€)]]*0.21,IF(Tabel1[[#This Row],[Type kost]]="subsidiabele kost aan 12% BTW",Tabel1[[#This Row],[Totaal excl. btw (€)]]*0.12,IF(Tabel1[[#This Row],[Type kost]]="subsidiabele kost aan 6% BTW",Tabel1[[#This Row],[Totaal excl. btw (€)]]*0.06,IF(Tabel1[[#This Row],[Type kost]]="subsidiabele kost aan 0% BTW",0,IF(Tabel1[[#This Row],[Type kost]]="niet-subsidiabele kost / hoort niet bij deze deelinvestering aan 21% BTW",Tabel1[[#This Row],[Totaal excl. btw (€)]]*0.21,IF(Tabel1[[#This Row],[Type kost]]="niet-subsidiabele kost / hoort niet bij deze deelinvestering aan 12% BTW",Tabel1[[#This Row],[Totaal excl. btw (€)]]*0.12,IF(Tabel1[[#This Row],[Type kost]]="niet-subsidiabele kost / hoort niet bij deze deelinvestering aan 6% BTW",Tabel1[[#This Row],[Totaal excl. btw (€)]]*0.06,IF(Tabel1[[#This Row],[Type kost]]="niet-subsidiabele kost / hoort niet bij deze deelinvestering aan 0% BTW",0))))))))</f>
        <v>0</v>
      </c>
      <c r="F27" s="22">
        <f>Tabel1[[#This Row],[Totaal excl. btw (€)]]+Tabel1[[#This Row],[BTW bedrag (€)]]</f>
        <v>0</v>
      </c>
      <c r="I27" s="10" t="s">
        <v>47</v>
      </c>
      <c r="J27" s="11" t="b">
        <f t="shared" si="0"/>
        <v>0</v>
      </c>
    </row>
    <row r="28" spans="1:13" ht="15.75" thickBot="1" x14ac:dyDescent="0.3">
      <c r="B28" s="10"/>
      <c r="D28" s="17">
        <f>SUM(Tabel1[Totaal excl. btw (€)])</f>
        <v>0</v>
      </c>
      <c r="E28" s="17">
        <f>SUM(Tabel1[BTW bedrag (€)])</f>
        <v>0</v>
      </c>
      <c r="F28" s="22">
        <f>SUM(Tabel1[Totaal bedrag incl. btw(€)])</f>
        <v>0</v>
      </c>
      <c r="I28" s="10"/>
      <c r="J28" s="16"/>
    </row>
    <row r="29" spans="1:13" ht="15.75" thickTop="1" x14ac:dyDescent="0.25">
      <c r="B29" s="10"/>
      <c r="F29" s="22"/>
      <c r="I29" s="13"/>
      <c r="J29" s="15">
        <f>SUM(J18:J27)</f>
        <v>0</v>
      </c>
    </row>
    <row r="30" spans="1:13" x14ac:dyDescent="0.25">
      <c r="B30" s="76" t="s">
        <v>85</v>
      </c>
      <c r="C30" s="77"/>
      <c r="D30" s="46">
        <f>IFERROR(IF(E14&gt;Tabel1[[#Totals],[Totaal bedrag incl. btw(€)]],J29/Tabel1[[#Totals],[Totaal bedrag incl. btw(€)]]*(E12+E13),J29*E14/(E12+E13)),0)</f>
        <v>0</v>
      </c>
      <c r="F30" s="22"/>
    </row>
    <row r="31" spans="1:13" x14ac:dyDescent="0.25">
      <c r="B31" s="33"/>
      <c r="C31" s="34"/>
      <c r="D31" s="70" t="str">
        <f>IF($E$12=$D$28,$H$11,$H$10)</f>
        <v>Som factuurlijnen = totaal factuurbedrag: OK</v>
      </c>
      <c r="E31" s="70"/>
      <c r="F31" s="22"/>
    </row>
    <row r="32" spans="1:13" x14ac:dyDescent="0.25">
      <c r="B32" s="13"/>
      <c r="C32" s="14"/>
      <c r="D32" s="25"/>
      <c r="E32" s="25"/>
      <c r="F32" s="26"/>
    </row>
    <row r="34" spans="1:10" x14ac:dyDescent="0.25">
      <c r="B34" s="5"/>
    </row>
    <row r="35" spans="1:10" x14ac:dyDescent="0.25">
      <c r="A35" s="40">
        <v>2</v>
      </c>
      <c r="B35" s="8" t="s">
        <v>75</v>
      </c>
      <c r="C35" s="43"/>
      <c r="D35" s="19" t="s">
        <v>76</v>
      </c>
      <c r="E35" s="49"/>
      <c r="F35" s="20"/>
    </row>
    <row r="36" spans="1:10" x14ac:dyDescent="0.25">
      <c r="B36" s="10" t="s">
        <v>77</v>
      </c>
      <c r="C36" s="38"/>
      <c r="D36" s="21" t="s">
        <v>29</v>
      </c>
      <c r="E36" s="50"/>
      <c r="F36" s="22"/>
    </row>
    <row r="37" spans="1:10" x14ac:dyDescent="0.25">
      <c r="B37" s="10" t="s">
        <v>30</v>
      </c>
      <c r="C37" s="38"/>
      <c r="D37" s="21" t="s">
        <v>78</v>
      </c>
      <c r="E37" s="50"/>
      <c r="F37" s="22"/>
    </row>
    <row r="38" spans="1:10" x14ac:dyDescent="0.25">
      <c r="B38" s="10" t="s">
        <v>79</v>
      </c>
      <c r="C38" s="38"/>
      <c r="D38" s="17" t="s">
        <v>80</v>
      </c>
      <c r="E38" s="50"/>
      <c r="F38" s="22"/>
    </row>
    <row r="39" spans="1:10" x14ac:dyDescent="0.25">
      <c r="B39" s="10"/>
      <c r="F39" s="22"/>
    </row>
    <row r="40" spans="1:10" x14ac:dyDescent="0.25">
      <c r="B40" s="12" t="s">
        <v>33</v>
      </c>
      <c r="C40" s="7" t="s">
        <v>34</v>
      </c>
      <c r="D40" s="23" t="s">
        <v>35</v>
      </c>
      <c r="E40" s="23" t="s">
        <v>36</v>
      </c>
      <c r="F40" s="24" t="s">
        <v>37</v>
      </c>
      <c r="G40" s="7"/>
      <c r="H40" s="7"/>
      <c r="I40" s="7"/>
      <c r="J40" s="7"/>
    </row>
    <row r="41" spans="1:10" x14ac:dyDescent="0.25">
      <c r="B41" s="44"/>
      <c r="C41" s="45"/>
      <c r="D41" s="47"/>
      <c r="E41" s="17" t="b">
        <f>IF(Tabel18[[#This Row],[Type kost]]="subsidiabele kost aan 21% BTW",Tabel18[[#This Row],[Totaal excl. btw (€)]]*0.21,IF(Tabel18[[#This Row],[Type kost]]="subsidiabele kost aan 12% BTW",Tabel18[[#This Row],[Totaal excl. btw (€)]]*0.12,IF(C41="subsidiabele kost aan 6% BTW",D41*0.06,IF(Tabel18[[#This Row],[Type kost]]="subsidiabele kost aan 0% BTW",0,IF(Tabel18[[#This Row],[Type kost]]="niet-subsidiabele kost / hoort niet bij deze deelinvestering aan 21% BTW",Tabel18[[#This Row],[Totaal excl. btw (€)]]*0.21,IF(Tabel18[[#This Row],[Type kost]]="niet-subsidiabele kost / hoort niet bij deze deelinvestering aan 12% BTW",Tabel18[[#This Row],[Totaal excl. btw (€)]]*0.12,IF(Tabel18[[#This Row],[Type kost]]="niet-subsidiabele kost / hoort niet bij deze deelinvestering aan 6% BTW",Tabel18[[#This Row],[Totaal excl. btw (€)]]*0.06,IF(Tabel18[[#This Row],[Type kost]]="niet-subsidiabele kost / hoort niet bij deze deelinvestering aan 0% BTW",0))))))))</f>
        <v>0</v>
      </c>
      <c r="F41" s="22">
        <f>Tabel18[[#This Row],[Totaal excl. btw (€)]]+Tabel18[[#This Row],[BTW bedrag (€)]]</f>
        <v>0</v>
      </c>
      <c r="I41" s="8" t="s">
        <v>51</v>
      </c>
      <c r="J41" s="9" t="b">
        <f>IF(C41="subsidiabele kost aan 21% BTW",SUM(D41),IF(C41="subsidiabele kost aan 12% BTW",SUM(D41),IF(C41="subsidiabele kost aan 6% BTW",SUM(D41),IF(C41="subsidiabele kost aan 0% BTW",SUM(D41)))))</f>
        <v>0</v>
      </c>
    </row>
    <row r="42" spans="1:10" x14ac:dyDescent="0.25">
      <c r="B42" s="44"/>
      <c r="C42" s="45"/>
      <c r="D42" s="47"/>
      <c r="E42" s="17" t="b">
        <f>IF(Tabel18[[#This Row],[Type kost]]="subsidiabele kost aan 21% BTW",Tabel18[[#This Row],[Totaal excl. btw (€)]]*0.21,IF(Tabel18[[#This Row],[Type kost]]="subsidiabele kost aan 12% BTW",Tabel18[[#This Row],[Totaal excl. btw (€)]]*0.12,IF(C42="subsidiabele kost aan 6% BTW",D42*0.06,IF(Tabel18[[#This Row],[Type kost]]="subsidiabele kost aan 0% BTW",0,IF(Tabel18[[#This Row],[Type kost]]="niet-subsidiabele kost / hoort niet bij deze deelinvestering aan 21% BTW",Tabel18[[#This Row],[Totaal excl. btw (€)]]*0.21,IF(Tabel18[[#This Row],[Type kost]]="niet-subsidiabele kost / hoort niet bij deze deelinvestering aan 12% BTW",Tabel18[[#This Row],[Totaal excl. btw (€)]]*0.12,IF(Tabel18[[#This Row],[Type kost]]="niet-subsidiabele kost / hoort niet bij deze deelinvestering aan 6% BTW",Tabel18[[#This Row],[Totaal excl. btw (€)]]*0.06,IF(Tabel18[[#This Row],[Type kost]]="niet-subsidiabele kost / hoort niet bij deze deelinvestering aan 0% BTW",0))))))))</f>
        <v>0</v>
      </c>
      <c r="F42" s="22">
        <f>Tabel18[[#This Row],[Totaal excl. btw (€)]]+Tabel18[[#This Row],[BTW bedrag (€)]]</f>
        <v>0</v>
      </c>
      <c r="I42" s="10" t="s">
        <v>52</v>
      </c>
      <c r="J42" s="11" t="b">
        <f t="shared" ref="J42:J50" si="1">IF(C42="subsidiabele kost aan 21% BTW",SUM(D42),IF(C42="subsidiabele kost aan 12% BTW",SUM(D42),IF(C42="subsidiabele kost aan 6% BTW",SUM(D42),IF(C42="subsidiabele kost aan 0% BTW",SUM(D42)))))</f>
        <v>0</v>
      </c>
    </row>
    <row r="43" spans="1:10" x14ac:dyDescent="0.25">
      <c r="B43" s="44"/>
      <c r="C43" s="45"/>
      <c r="D43" s="47"/>
      <c r="E43" s="17" t="b">
        <f>IF(Tabel18[[#This Row],[Type kost]]="subsidiabele kost aan 21% BTW",Tabel18[[#This Row],[Totaal excl. btw (€)]]*0.21,IF(Tabel18[[#This Row],[Type kost]]="subsidiabele kost aan 12% BTW",Tabel18[[#This Row],[Totaal excl. btw (€)]]*0.12,IF(C43="subsidiabele kost aan 6% BTW",D43*0.06,IF(Tabel18[[#This Row],[Type kost]]="subsidiabele kost aan 0% BTW",0,IF(Tabel18[[#This Row],[Type kost]]="niet-subsidiabele kost / hoort niet bij deze deelinvestering aan 21% BTW",Tabel18[[#This Row],[Totaal excl. btw (€)]]*0.21,IF(Tabel18[[#This Row],[Type kost]]="niet-subsidiabele kost / hoort niet bij deze deelinvestering aan 12% BTW",Tabel18[[#This Row],[Totaal excl. btw (€)]]*0.12,IF(Tabel18[[#This Row],[Type kost]]="niet-subsidiabele kost / hoort niet bij deze deelinvestering aan 6% BTW",Tabel18[[#This Row],[Totaal excl. btw (€)]]*0.06,IF(Tabel18[[#This Row],[Type kost]]="niet-subsidiabele kost / hoort niet bij deze deelinvestering aan 0% BTW",0))))))))</f>
        <v>0</v>
      </c>
      <c r="F43" s="22">
        <f>Tabel18[[#This Row],[Totaal excl. btw (€)]]+Tabel18[[#This Row],[BTW bedrag (€)]]</f>
        <v>0</v>
      </c>
      <c r="I43" s="10" t="s">
        <v>53</v>
      </c>
      <c r="J43" s="11" t="b">
        <f t="shared" si="1"/>
        <v>0</v>
      </c>
    </row>
    <row r="44" spans="1:10" x14ac:dyDescent="0.25">
      <c r="B44" s="44"/>
      <c r="C44" s="45"/>
      <c r="D44" s="47"/>
      <c r="E44" s="17" t="b">
        <f>IF(Tabel18[[#This Row],[Type kost]]="subsidiabele kost aan 21% BTW",Tabel18[[#This Row],[Totaal excl. btw (€)]]*0.21,IF(Tabel18[[#This Row],[Type kost]]="subsidiabele kost aan 12% BTW",Tabel18[[#This Row],[Totaal excl. btw (€)]]*0.12,IF(C44="subsidiabele kost aan 6% BTW",D44*0.06,IF(Tabel18[[#This Row],[Type kost]]="subsidiabele kost aan 0% BTW",0,IF(Tabel18[[#This Row],[Type kost]]="niet-subsidiabele kost / hoort niet bij deze deelinvestering aan 21% BTW",Tabel18[[#This Row],[Totaal excl. btw (€)]]*0.21,IF(Tabel18[[#This Row],[Type kost]]="niet-subsidiabele kost / hoort niet bij deze deelinvestering aan 12% BTW",Tabel18[[#This Row],[Totaal excl. btw (€)]]*0.12,IF(Tabel18[[#This Row],[Type kost]]="niet-subsidiabele kost / hoort niet bij deze deelinvestering aan 6% BTW",Tabel18[[#This Row],[Totaal excl. btw (€)]]*0.06,IF(Tabel18[[#This Row],[Type kost]]="niet-subsidiabele kost / hoort niet bij deze deelinvestering aan 0% BTW",0))))))))</f>
        <v>0</v>
      </c>
      <c r="F44" s="22">
        <f>Tabel18[[#This Row],[Totaal excl. btw (€)]]+Tabel18[[#This Row],[BTW bedrag (€)]]</f>
        <v>0</v>
      </c>
      <c r="I44" s="10" t="s">
        <v>54</v>
      </c>
      <c r="J44" s="11" t="b">
        <f t="shared" si="1"/>
        <v>0</v>
      </c>
    </row>
    <row r="45" spans="1:10" x14ac:dyDescent="0.25">
      <c r="B45" s="44"/>
      <c r="C45" s="45"/>
      <c r="D45" s="47"/>
      <c r="E45" s="17" t="b">
        <f>IF(Tabel18[[#This Row],[Type kost]]="subsidiabele kost aan 21% BTW",Tabel18[[#This Row],[Totaal excl. btw (€)]]*0.21,IF(Tabel18[[#This Row],[Type kost]]="subsidiabele kost aan 12% BTW",Tabel18[[#This Row],[Totaal excl. btw (€)]]*0.12,IF(C45="subsidiabele kost aan 6% BTW",D45*0.06,IF(Tabel18[[#This Row],[Type kost]]="subsidiabele kost aan 0% BTW",0,IF(Tabel18[[#This Row],[Type kost]]="niet-subsidiabele kost / hoort niet bij deze deelinvestering aan 21% BTW",Tabel18[[#This Row],[Totaal excl. btw (€)]]*0.21,IF(Tabel18[[#This Row],[Type kost]]="niet-subsidiabele kost / hoort niet bij deze deelinvestering aan 12% BTW",Tabel18[[#This Row],[Totaal excl. btw (€)]]*0.12,IF(Tabel18[[#This Row],[Type kost]]="niet-subsidiabele kost / hoort niet bij deze deelinvestering aan 6% BTW",Tabel18[[#This Row],[Totaal excl. btw (€)]]*0.06,IF(Tabel18[[#This Row],[Type kost]]="niet-subsidiabele kost / hoort niet bij deze deelinvestering aan 0% BTW",0))))))))</f>
        <v>0</v>
      </c>
      <c r="F45" s="22">
        <f>Tabel18[[#This Row],[Totaal excl. btw (€)]]+Tabel18[[#This Row],[BTW bedrag (€)]]</f>
        <v>0</v>
      </c>
      <c r="I45" s="10" t="s">
        <v>55</v>
      </c>
      <c r="J45" s="11" t="b">
        <f t="shared" si="1"/>
        <v>0</v>
      </c>
    </row>
    <row r="46" spans="1:10" x14ac:dyDescent="0.25">
      <c r="B46" s="44"/>
      <c r="C46" s="45"/>
      <c r="D46" s="47"/>
      <c r="E46" s="17" t="b">
        <f>IF(Tabel18[[#This Row],[Type kost]]="subsidiabele kost aan 21% BTW",Tabel18[[#This Row],[Totaal excl. btw (€)]]*0.21,IF(Tabel18[[#This Row],[Type kost]]="subsidiabele kost aan 12% BTW",Tabel18[[#This Row],[Totaal excl. btw (€)]]*0.12,IF(C46="subsidiabele kost aan 6% BTW",D46*0.06,IF(Tabel18[[#This Row],[Type kost]]="subsidiabele kost aan 0% BTW",0,IF(Tabel18[[#This Row],[Type kost]]="niet-subsidiabele kost / hoort niet bij deze deelinvestering aan 21% BTW",Tabel18[[#This Row],[Totaal excl. btw (€)]]*0.21,IF(Tabel18[[#This Row],[Type kost]]="niet-subsidiabele kost / hoort niet bij deze deelinvestering aan 12% BTW",Tabel18[[#This Row],[Totaal excl. btw (€)]]*0.12,IF(Tabel18[[#This Row],[Type kost]]="niet-subsidiabele kost / hoort niet bij deze deelinvestering aan 6% BTW",Tabel18[[#This Row],[Totaal excl. btw (€)]]*0.06,IF(Tabel18[[#This Row],[Type kost]]="niet-subsidiabele kost / hoort niet bij deze deelinvestering aan 0% BTW",0))))))))</f>
        <v>0</v>
      </c>
      <c r="F46" s="22">
        <f>Tabel18[[#This Row],[Totaal excl. btw (€)]]+Tabel18[[#This Row],[BTW bedrag (€)]]</f>
        <v>0</v>
      </c>
      <c r="I46" s="10" t="s">
        <v>56</v>
      </c>
      <c r="J46" s="11" t="b">
        <f t="shared" si="1"/>
        <v>0</v>
      </c>
    </row>
    <row r="47" spans="1:10" x14ac:dyDescent="0.25">
      <c r="B47" s="44"/>
      <c r="C47" s="45"/>
      <c r="D47" s="47"/>
      <c r="E47" s="17" t="b">
        <f>IF(Tabel18[[#This Row],[Type kost]]="subsidiabele kost aan 21% BTW",Tabel18[[#This Row],[Totaal excl. btw (€)]]*0.21,IF(Tabel18[[#This Row],[Type kost]]="subsidiabele kost aan 12% BTW",Tabel18[[#This Row],[Totaal excl. btw (€)]]*0.12,IF(C47="subsidiabele kost aan 6% BTW",D47*0.06,IF(Tabel18[[#This Row],[Type kost]]="subsidiabele kost aan 0% BTW",0,IF(Tabel18[[#This Row],[Type kost]]="niet-subsidiabele kost / hoort niet bij deze deelinvestering aan 21% BTW",Tabel18[[#This Row],[Totaal excl. btw (€)]]*0.21,IF(Tabel18[[#This Row],[Type kost]]="niet-subsidiabele kost / hoort niet bij deze deelinvestering aan 12% BTW",Tabel18[[#This Row],[Totaal excl. btw (€)]]*0.12,IF(Tabel18[[#This Row],[Type kost]]="niet-subsidiabele kost / hoort niet bij deze deelinvestering aan 6% BTW",Tabel18[[#This Row],[Totaal excl. btw (€)]]*0.06,IF(Tabel18[[#This Row],[Type kost]]="niet-subsidiabele kost / hoort niet bij deze deelinvestering aan 0% BTW",0))))))))</f>
        <v>0</v>
      </c>
      <c r="F47" s="22">
        <f>Tabel18[[#This Row],[Totaal excl. btw (€)]]+Tabel18[[#This Row],[BTW bedrag (€)]]</f>
        <v>0</v>
      </c>
      <c r="I47" s="10" t="s">
        <v>57</v>
      </c>
      <c r="J47" s="11" t="b">
        <f t="shared" si="1"/>
        <v>0</v>
      </c>
    </row>
    <row r="48" spans="1:10" x14ac:dyDescent="0.25">
      <c r="B48" s="44"/>
      <c r="C48" s="45"/>
      <c r="D48" s="47"/>
      <c r="E48" s="17" t="b">
        <f>IF(Tabel18[[#This Row],[Type kost]]="subsidiabele kost aan 21% BTW",Tabel18[[#This Row],[Totaal excl. btw (€)]]*0.21,IF(Tabel18[[#This Row],[Type kost]]="subsidiabele kost aan 12% BTW",Tabel18[[#This Row],[Totaal excl. btw (€)]]*0.12,IF(C48="subsidiabele kost aan 6% BTW",D48*0.06,IF(Tabel18[[#This Row],[Type kost]]="subsidiabele kost aan 0% BTW",0,IF(Tabel18[[#This Row],[Type kost]]="niet-subsidiabele kost / hoort niet bij deze deelinvestering aan 21% BTW",Tabel18[[#This Row],[Totaal excl. btw (€)]]*0.21,IF(Tabel18[[#This Row],[Type kost]]="niet-subsidiabele kost / hoort niet bij deze deelinvestering aan 12% BTW",Tabel18[[#This Row],[Totaal excl. btw (€)]]*0.12,IF(Tabel18[[#This Row],[Type kost]]="niet-subsidiabele kost / hoort niet bij deze deelinvestering aan 6% BTW",Tabel18[[#This Row],[Totaal excl. btw (€)]]*0.06,IF(Tabel18[[#This Row],[Type kost]]="niet-subsidiabele kost / hoort niet bij deze deelinvestering aan 0% BTW",0))))))))</f>
        <v>0</v>
      </c>
      <c r="F48" s="22">
        <f>Tabel18[[#This Row],[Totaal excl. btw (€)]]+Tabel18[[#This Row],[BTW bedrag (€)]]</f>
        <v>0</v>
      </c>
      <c r="I48" s="10" t="s">
        <v>58</v>
      </c>
      <c r="J48" s="11" t="b">
        <f t="shared" si="1"/>
        <v>0</v>
      </c>
    </row>
    <row r="49" spans="1:10" x14ac:dyDescent="0.25">
      <c r="B49" s="44"/>
      <c r="C49" s="45"/>
      <c r="D49" s="47"/>
      <c r="E49" s="17" t="b">
        <f>IF(Tabel18[[#This Row],[Type kost]]="subsidiabele kost aan 21% BTW",Tabel18[[#This Row],[Totaal excl. btw (€)]]*0.21,IF(Tabel18[[#This Row],[Type kost]]="subsidiabele kost aan 12% BTW",Tabel18[[#This Row],[Totaal excl. btw (€)]]*0.12,IF(C49="subsidiabele kost aan 6% BTW",D49*0.06,IF(Tabel18[[#This Row],[Type kost]]="subsidiabele kost aan 0% BTW",0,IF(Tabel18[[#This Row],[Type kost]]="niet-subsidiabele kost / hoort niet bij deze deelinvestering aan 21% BTW",Tabel18[[#This Row],[Totaal excl. btw (€)]]*0.21,IF(Tabel18[[#This Row],[Type kost]]="niet-subsidiabele kost / hoort niet bij deze deelinvestering aan 12% BTW",Tabel18[[#This Row],[Totaal excl. btw (€)]]*0.12,IF(Tabel18[[#This Row],[Type kost]]="niet-subsidiabele kost / hoort niet bij deze deelinvestering aan 6% BTW",Tabel18[[#This Row],[Totaal excl. btw (€)]]*0.06,IF(Tabel18[[#This Row],[Type kost]]="niet-subsidiabele kost / hoort niet bij deze deelinvestering aan 0% BTW",0))))))))</f>
        <v>0</v>
      </c>
      <c r="F49" s="22">
        <f>Tabel18[[#This Row],[Totaal excl. btw (€)]]+Tabel18[[#This Row],[BTW bedrag (€)]]</f>
        <v>0</v>
      </c>
      <c r="I49" s="10" t="s">
        <v>86</v>
      </c>
      <c r="J49" s="11" t="b">
        <f t="shared" si="1"/>
        <v>0</v>
      </c>
    </row>
    <row r="50" spans="1:10" x14ac:dyDescent="0.25">
      <c r="B50" s="44"/>
      <c r="C50" s="45"/>
      <c r="D50" s="47"/>
      <c r="E50" s="17" t="b">
        <f>IF(Tabel18[[#This Row],[Type kost]]="subsidiabele kost aan 21% BTW",Tabel18[[#This Row],[Totaal excl. btw (€)]]*0.21,IF(Tabel18[[#This Row],[Type kost]]="subsidiabele kost aan 12% BTW",Tabel18[[#This Row],[Totaal excl. btw (€)]]*0.12,IF(C50="subsidiabele kost aan 6% BTW",D50*0.06,IF(Tabel18[[#This Row],[Type kost]]="subsidiabele kost aan 0% BTW",0,IF(Tabel18[[#This Row],[Type kost]]="niet-subsidiabele kost / hoort niet bij deze deelinvestering aan 21% BTW",Tabel18[[#This Row],[Totaal excl. btw (€)]]*0.21,IF(Tabel18[[#This Row],[Type kost]]="niet-subsidiabele kost / hoort niet bij deze deelinvestering aan 12% BTW",Tabel18[[#This Row],[Totaal excl. btw (€)]]*0.12,IF(Tabel18[[#This Row],[Type kost]]="niet-subsidiabele kost / hoort niet bij deze deelinvestering aan 6% BTW",Tabel18[[#This Row],[Totaal excl. btw (€)]]*0.06,IF(Tabel18[[#This Row],[Type kost]]="niet-subsidiabele kost / hoort niet bij deze deelinvestering aan 0% BTW",0))))))))</f>
        <v>0</v>
      </c>
      <c r="F50" s="22">
        <f>Tabel18[[#This Row],[Totaal excl. btw (€)]]+Tabel18[[#This Row],[BTW bedrag (€)]]</f>
        <v>0</v>
      </c>
      <c r="I50" s="10" t="s">
        <v>87</v>
      </c>
      <c r="J50" s="11" t="b">
        <f t="shared" si="1"/>
        <v>0</v>
      </c>
    </row>
    <row r="51" spans="1:10" ht="15.75" thickBot="1" x14ac:dyDescent="0.3">
      <c r="B51" s="10"/>
      <c r="D51" s="17">
        <f>SUM(Tabel18[Totaal excl. btw (€)])</f>
        <v>0</v>
      </c>
      <c r="E51" s="17">
        <f>SUM(Tabel18[BTW bedrag (€)])</f>
        <v>0</v>
      </c>
      <c r="F51" s="22">
        <f>SUM(Tabel18[Totaal bedrag incl. btw(€)])</f>
        <v>0</v>
      </c>
      <c r="I51" s="10"/>
      <c r="J51" s="16"/>
    </row>
    <row r="52" spans="1:10" ht="15.75" thickTop="1" x14ac:dyDescent="0.25">
      <c r="B52" s="10"/>
      <c r="F52" s="22"/>
      <c r="I52" s="13"/>
      <c r="J52" s="15">
        <f>SUM(J41:J50)</f>
        <v>0</v>
      </c>
    </row>
    <row r="53" spans="1:10" x14ac:dyDescent="0.25">
      <c r="B53" s="76" t="s">
        <v>85</v>
      </c>
      <c r="C53" s="77"/>
      <c r="D53" s="46">
        <f>IFERROR(IF(E37&gt;F51,J52/F51*(E35+E36),J52*E37/(E35+E36)),0)</f>
        <v>0</v>
      </c>
      <c r="F53" s="22"/>
    </row>
    <row r="54" spans="1:10" x14ac:dyDescent="0.25">
      <c r="B54" s="33"/>
      <c r="C54" s="34"/>
      <c r="D54" s="70" t="str">
        <f>IF($E$35=$D$51,$H$11,$H$10)</f>
        <v>Som factuurlijnen = totaal factuurbedrag: OK</v>
      </c>
      <c r="E54" s="70"/>
      <c r="F54" s="22"/>
    </row>
    <row r="55" spans="1:10" x14ac:dyDescent="0.25">
      <c r="B55" s="13"/>
      <c r="C55" s="14"/>
      <c r="D55" s="25"/>
      <c r="E55" s="25"/>
      <c r="F55" s="26"/>
    </row>
    <row r="58" spans="1:10" x14ac:dyDescent="0.25">
      <c r="A58" s="40">
        <v>3</v>
      </c>
      <c r="B58" s="8" t="s">
        <v>75</v>
      </c>
      <c r="C58" s="43"/>
      <c r="D58" s="19" t="s">
        <v>76</v>
      </c>
      <c r="E58" s="49"/>
      <c r="F58" s="20"/>
    </row>
    <row r="59" spans="1:10" x14ac:dyDescent="0.25">
      <c r="B59" s="10" t="s">
        <v>77</v>
      </c>
      <c r="C59" s="38"/>
      <c r="D59" s="21" t="s">
        <v>29</v>
      </c>
      <c r="E59" s="50"/>
      <c r="F59" s="22"/>
    </row>
    <row r="60" spans="1:10" x14ac:dyDescent="0.25">
      <c r="B60" s="10" t="s">
        <v>30</v>
      </c>
      <c r="C60" s="38"/>
      <c r="D60" s="21" t="s">
        <v>78</v>
      </c>
      <c r="E60" s="50"/>
      <c r="F60" s="22"/>
    </row>
    <row r="61" spans="1:10" x14ac:dyDescent="0.25">
      <c r="B61" s="10" t="s">
        <v>79</v>
      </c>
      <c r="C61" s="38"/>
      <c r="D61" s="17" t="s">
        <v>80</v>
      </c>
      <c r="E61" s="50"/>
      <c r="F61" s="22"/>
    </row>
    <row r="62" spans="1:10" x14ac:dyDescent="0.25">
      <c r="B62" s="10"/>
      <c r="F62" s="22"/>
    </row>
    <row r="63" spans="1:10" x14ac:dyDescent="0.25">
      <c r="B63" s="12" t="s">
        <v>33</v>
      </c>
      <c r="C63" s="7" t="s">
        <v>34</v>
      </c>
      <c r="D63" s="23" t="s">
        <v>35</v>
      </c>
      <c r="E63" s="23" t="s">
        <v>36</v>
      </c>
      <c r="F63" s="24" t="s">
        <v>37</v>
      </c>
      <c r="G63" s="7"/>
      <c r="H63" s="7"/>
      <c r="I63" s="7"/>
      <c r="J63" s="7"/>
    </row>
    <row r="64" spans="1:10" x14ac:dyDescent="0.25">
      <c r="B64" s="44"/>
      <c r="C64" s="45"/>
      <c r="D64" s="47"/>
      <c r="E64" s="17" t="b">
        <f>IF(Tabel1810[[#This Row],[Type kost]]="subsidiabele kost aan 21% BTW",Tabel1810[[#This Row],[Totaal excl. btw (€)]]*0.21,IF(Tabel1810[[#This Row],[Type kost]]="subsidiabele kost aan 12% BTW",Tabel1810[[#This Row],[Totaal excl. btw (€)]]*0.12,IF(C64="subsidiabele kost aan 6% BTW",D64*0.06,IF(Tabel1810[[#This Row],[Type kost]]="subsidiabele kost aan 0% BTW",0,IF(Tabel1810[[#This Row],[Type kost]]="niet-subsidiabele kost / hoort niet bij deze deelinvestering aan 21% BTW",Tabel1810[[#This Row],[Totaal excl. btw (€)]]*0.21,IF(Tabel1810[[#This Row],[Type kost]]="niet-subsidiabele kost / hoort niet bij deze deelinvestering aan 12% BTW",Tabel1810[[#This Row],[Totaal excl. btw (€)]]*0.12,IF(Tabel1810[[#This Row],[Type kost]]="niet-subsidiabele kost / hoort niet bij deze deelinvestering aan 6% BTW",Tabel1810[[#This Row],[Totaal excl. btw (€)]]*0.06,IF(Tabel1810[[#This Row],[Type kost]]="niet-subsidiabele kost / hoort niet bij deze deelinvestering aan 0% BTW",0))))))))</f>
        <v>0</v>
      </c>
      <c r="F64" s="22">
        <f>Tabel1810[[#This Row],[Totaal excl. btw (€)]]+Tabel1810[[#This Row],[BTW bedrag (€)]]</f>
        <v>0</v>
      </c>
      <c r="I64" s="8" t="s">
        <v>64</v>
      </c>
      <c r="J64" s="9" t="b">
        <f>IF(C64="subsidiabele kost aan 21% BTW",SUM(D64),IF(C64="subsidiabele kost aan 12% BTW",SUM(D64),IF(C64="subsidiabele kost aan 6% BTW",SUM(D64),IF(C64="subsidiabele kost aan 0% BTW",SUM(D64)))))</f>
        <v>0</v>
      </c>
    </row>
    <row r="65" spans="2:10" x14ac:dyDescent="0.25">
      <c r="B65" s="44"/>
      <c r="C65" s="45"/>
      <c r="D65" s="47"/>
      <c r="E65" s="17" t="b">
        <f>IF(Tabel1810[[#This Row],[Type kost]]="subsidiabele kost aan 21% BTW",Tabel1810[[#This Row],[Totaal excl. btw (€)]]*0.21,IF(Tabel1810[[#This Row],[Type kost]]="subsidiabele kost aan 12% BTW",Tabel1810[[#This Row],[Totaal excl. btw (€)]]*0.12,IF(C65="subsidiabele kost aan 6% BTW",D65*0.06,IF(Tabel1810[[#This Row],[Type kost]]="subsidiabele kost aan 0% BTW",0,IF(Tabel1810[[#This Row],[Type kost]]="niet-subsidiabele kost / hoort niet bij deze deelinvestering aan 21% BTW",Tabel1810[[#This Row],[Totaal excl. btw (€)]]*0.21,IF(Tabel1810[[#This Row],[Type kost]]="niet-subsidiabele kost / hoort niet bij deze deelinvestering aan 12% BTW",Tabel1810[[#This Row],[Totaal excl. btw (€)]]*0.12,IF(Tabel1810[[#This Row],[Type kost]]="niet-subsidiabele kost / hoort niet bij deze deelinvestering aan 6% BTW",Tabel1810[[#This Row],[Totaal excl. btw (€)]]*0.06,IF(Tabel1810[[#This Row],[Type kost]]="niet-subsidiabele kost / hoort niet bij deze deelinvestering aan 0% BTW",0))))))))</f>
        <v>0</v>
      </c>
      <c r="F65" s="22">
        <f>Tabel1810[[#This Row],[Totaal excl. btw (€)]]+Tabel1810[[#This Row],[BTW bedrag (€)]]</f>
        <v>0</v>
      </c>
      <c r="I65" s="10" t="s">
        <v>65</v>
      </c>
      <c r="J65" s="11" t="b">
        <f t="shared" ref="J65:J73" si="2">IF(C65="subsidiabele kost aan 21% BTW",SUM(D65),IF(C65="subsidiabele kost aan 12% BTW",SUM(D65),IF(C65="subsidiabele kost aan 6% BTW",SUM(D65),IF(C65="subsidiabele kost aan 0% BTW",SUM(D65)))))</f>
        <v>0</v>
      </c>
    </row>
    <row r="66" spans="2:10" x14ac:dyDescent="0.25">
      <c r="B66" s="44"/>
      <c r="C66" s="45"/>
      <c r="D66" s="47"/>
      <c r="E66" s="17" t="b">
        <f>IF(Tabel1810[[#This Row],[Type kost]]="subsidiabele kost aan 21% BTW",Tabel1810[[#This Row],[Totaal excl. btw (€)]]*0.21,IF(Tabel1810[[#This Row],[Type kost]]="subsidiabele kost aan 12% BTW",Tabel1810[[#This Row],[Totaal excl. btw (€)]]*0.12,IF(C66="subsidiabele kost aan 6% BTW",D66*0.06,IF(Tabel1810[[#This Row],[Type kost]]="subsidiabele kost aan 0% BTW",0,IF(Tabel1810[[#This Row],[Type kost]]="niet-subsidiabele kost / hoort niet bij deze deelinvestering aan 21% BTW",Tabel1810[[#This Row],[Totaal excl. btw (€)]]*0.21,IF(Tabel1810[[#This Row],[Type kost]]="niet-subsidiabele kost / hoort niet bij deze deelinvestering aan 12% BTW",Tabel1810[[#This Row],[Totaal excl. btw (€)]]*0.12,IF(Tabel1810[[#This Row],[Type kost]]="niet-subsidiabele kost / hoort niet bij deze deelinvestering aan 6% BTW",Tabel1810[[#This Row],[Totaal excl. btw (€)]]*0.06,IF(Tabel1810[[#This Row],[Type kost]]="niet-subsidiabele kost / hoort niet bij deze deelinvestering aan 0% BTW",0))))))))</f>
        <v>0</v>
      </c>
      <c r="F66" s="22">
        <f>Tabel1810[[#This Row],[Totaal excl. btw (€)]]+Tabel1810[[#This Row],[BTW bedrag (€)]]</f>
        <v>0</v>
      </c>
      <c r="I66" s="10" t="s">
        <v>66</v>
      </c>
      <c r="J66" s="11" t="b">
        <f t="shared" si="2"/>
        <v>0</v>
      </c>
    </row>
    <row r="67" spans="2:10" x14ac:dyDescent="0.25">
      <c r="B67" s="44"/>
      <c r="C67" s="45"/>
      <c r="D67" s="47"/>
      <c r="E67" s="17" t="b">
        <f>IF(Tabel1810[[#This Row],[Type kost]]="subsidiabele kost aan 21% BTW",Tabel1810[[#This Row],[Totaal excl. btw (€)]]*0.21,IF(Tabel1810[[#This Row],[Type kost]]="subsidiabele kost aan 12% BTW",Tabel1810[[#This Row],[Totaal excl. btw (€)]]*0.12,IF(C67="subsidiabele kost aan 6% BTW",D67*0.06,IF(Tabel1810[[#This Row],[Type kost]]="subsidiabele kost aan 0% BTW",0,IF(Tabel1810[[#This Row],[Type kost]]="niet-subsidiabele kost / hoort niet bij deze deelinvestering aan 21% BTW",Tabel1810[[#This Row],[Totaal excl. btw (€)]]*0.21,IF(Tabel1810[[#This Row],[Type kost]]="niet-subsidiabele kost / hoort niet bij deze deelinvestering aan 12% BTW",Tabel1810[[#This Row],[Totaal excl. btw (€)]]*0.12,IF(Tabel1810[[#This Row],[Type kost]]="niet-subsidiabele kost / hoort niet bij deze deelinvestering aan 6% BTW",Tabel1810[[#This Row],[Totaal excl. btw (€)]]*0.06,IF(Tabel1810[[#This Row],[Type kost]]="niet-subsidiabele kost / hoort niet bij deze deelinvestering aan 0% BTW",0))))))))</f>
        <v>0</v>
      </c>
      <c r="F67" s="22">
        <f>Tabel1810[[#This Row],[Totaal excl. btw (€)]]+Tabel1810[[#This Row],[BTW bedrag (€)]]</f>
        <v>0</v>
      </c>
      <c r="I67" s="10" t="s">
        <v>67</v>
      </c>
      <c r="J67" s="11" t="b">
        <f t="shared" si="2"/>
        <v>0</v>
      </c>
    </row>
    <row r="68" spans="2:10" x14ac:dyDescent="0.25">
      <c r="B68" s="44"/>
      <c r="C68" s="45"/>
      <c r="D68" s="47"/>
      <c r="E68" s="17" t="b">
        <f>IF(Tabel1810[[#This Row],[Type kost]]="subsidiabele kost aan 21% BTW",Tabel1810[[#This Row],[Totaal excl. btw (€)]]*0.21,IF(Tabel1810[[#This Row],[Type kost]]="subsidiabele kost aan 12% BTW",Tabel1810[[#This Row],[Totaal excl. btw (€)]]*0.12,IF(C68="subsidiabele kost aan 6% BTW",D68*0.06,IF(Tabel1810[[#This Row],[Type kost]]="subsidiabele kost aan 0% BTW",0,IF(Tabel1810[[#This Row],[Type kost]]="niet-subsidiabele kost / hoort niet bij deze deelinvestering aan 21% BTW",Tabel1810[[#This Row],[Totaal excl. btw (€)]]*0.21,IF(Tabel1810[[#This Row],[Type kost]]="niet-subsidiabele kost / hoort niet bij deze deelinvestering aan 12% BTW",Tabel1810[[#This Row],[Totaal excl. btw (€)]]*0.12,IF(Tabel1810[[#This Row],[Type kost]]="niet-subsidiabele kost / hoort niet bij deze deelinvestering aan 6% BTW",Tabel1810[[#This Row],[Totaal excl. btw (€)]]*0.06,IF(Tabel1810[[#This Row],[Type kost]]="niet-subsidiabele kost / hoort niet bij deze deelinvestering aan 0% BTW",0))))))))</f>
        <v>0</v>
      </c>
      <c r="F68" s="22">
        <f>Tabel1810[[#This Row],[Totaal excl. btw (€)]]+Tabel1810[[#This Row],[BTW bedrag (€)]]</f>
        <v>0</v>
      </c>
      <c r="I68" s="10" t="s">
        <v>68</v>
      </c>
      <c r="J68" s="11" t="b">
        <f t="shared" si="2"/>
        <v>0</v>
      </c>
    </row>
    <row r="69" spans="2:10" x14ac:dyDescent="0.25">
      <c r="B69" s="44"/>
      <c r="C69" s="45"/>
      <c r="D69" s="47"/>
      <c r="E69" s="17" t="b">
        <f>IF(Tabel1810[[#This Row],[Type kost]]="subsidiabele kost aan 21% BTW",Tabel1810[[#This Row],[Totaal excl. btw (€)]]*0.21,IF(Tabel1810[[#This Row],[Type kost]]="subsidiabele kost aan 12% BTW",Tabel1810[[#This Row],[Totaal excl. btw (€)]]*0.12,IF(C69="subsidiabele kost aan 6% BTW",D69*0.06,IF(Tabel1810[[#This Row],[Type kost]]="subsidiabele kost aan 0% BTW",0,IF(Tabel1810[[#This Row],[Type kost]]="niet-subsidiabele kost / hoort niet bij deze deelinvestering aan 21% BTW",Tabel1810[[#This Row],[Totaal excl. btw (€)]]*0.21,IF(Tabel1810[[#This Row],[Type kost]]="niet-subsidiabele kost / hoort niet bij deze deelinvestering aan 12% BTW",Tabel1810[[#This Row],[Totaal excl. btw (€)]]*0.12,IF(Tabel1810[[#This Row],[Type kost]]="niet-subsidiabele kost / hoort niet bij deze deelinvestering aan 6% BTW",Tabel1810[[#This Row],[Totaal excl. btw (€)]]*0.06,IF(Tabel1810[[#This Row],[Type kost]]="niet-subsidiabele kost / hoort niet bij deze deelinvestering aan 0% BTW",0))))))))</f>
        <v>0</v>
      </c>
      <c r="F69" s="22">
        <f>Tabel1810[[#This Row],[Totaal excl. btw (€)]]+Tabel1810[[#This Row],[BTW bedrag (€)]]</f>
        <v>0</v>
      </c>
      <c r="I69" s="10" t="s">
        <v>69</v>
      </c>
      <c r="J69" s="11" t="b">
        <f t="shared" si="2"/>
        <v>0</v>
      </c>
    </row>
    <row r="70" spans="2:10" x14ac:dyDescent="0.25">
      <c r="B70" s="44"/>
      <c r="C70" s="45"/>
      <c r="D70" s="47"/>
      <c r="E70" s="17" t="b">
        <f>IF(Tabel1810[[#This Row],[Type kost]]="subsidiabele kost aan 21% BTW",Tabel1810[[#This Row],[Totaal excl. btw (€)]]*0.21,IF(Tabel1810[[#This Row],[Type kost]]="subsidiabele kost aan 12% BTW",Tabel1810[[#This Row],[Totaal excl. btw (€)]]*0.12,IF(C70="subsidiabele kost aan 6% BTW",D70*0.06,IF(Tabel1810[[#This Row],[Type kost]]="subsidiabele kost aan 0% BTW",0,IF(Tabel1810[[#This Row],[Type kost]]="niet-subsidiabele kost / hoort niet bij deze deelinvestering aan 21% BTW",Tabel1810[[#This Row],[Totaal excl. btw (€)]]*0.21,IF(Tabel1810[[#This Row],[Type kost]]="niet-subsidiabele kost / hoort niet bij deze deelinvestering aan 12% BTW",Tabel1810[[#This Row],[Totaal excl. btw (€)]]*0.12,IF(Tabel1810[[#This Row],[Type kost]]="niet-subsidiabele kost / hoort niet bij deze deelinvestering aan 6% BTW",Tabel1810[[#This Row],[Totaal excl. btw (€)]]*0.06,IF(Tabel1810[[#This Row],[Type kost]]="niet-subsidiabele kost / hoort niet bij deze deelinvestering aan 0% BTW",0))))))))</f>
        <v>0</v>
      </c>
      <c r="F70" s="22">
        <f>Tabel1810[[#This Row],[Totaal excl. btw (€)]]+Tabel1810[[#This Row],[BTW bedrag (€)]]</f>
        <v>0</v>
      </c>
      <c r="I70" s="10" t="s">
        <v>88</v>
      </c>
      <c r="J70" s="11" t="b">
        <f t="shared" si="2"/>
        <v>0</v>
      </c>
    </row>
    <row r="71" spans="2:10" x14ac:dyDescent="0.25">
      <c r="B71" s="44"/>
      <c r="C71" s="45"/>
      <c r="D71" s="47"/>
      <c r="E71" s="17" t="b">
        <f>IF(Tabel1810[[#This Row],[Type kost]]="subsidiabele kost aan 21% BTW",Tabel1810[[#This Row],[Totaal excl. btw (€)]]*0.21,IF(Tabel1810[[#This Row],[Type kost]]="subsidiabele kost aan 12% BTW",Tabel1810[[#This Row],[Totaal excl. btw (€)]]*0.12,IF(C71="subsidiabele kost aan 6% BTW",D71*0.06,IF(Tabel1810[[#This Row],[Type kost]]="subsidiabele kost aan 0% BTW",0,IF(Tabel1810[[#This Row],[Type kost]]="niet-subsidiabele kost / hoort niet bij deze deelinvestering aan 21% BTW",Tabel1810[[#This Row],[Totaal excl. btw (€)]]*0.21,IF(Tabel1810[[#This Row],[Type kost]]="niet-subsidiabele kost / hoort niet bij deze deelinvestering aan 12% BTW",Tabel1810[[#This Row],[Totaal excl. btw (€)]]*0.12,IF(Tabel1810[[#This Row],[Type kost]]="niet-subsidiabele kost / hoort niet bij deze deelinvestering aan 6% BTW",Tabel1810[[#This Row],[Totaal excl. btw (€)]]*0.06,IF(Tabel1810[[#This Row],[Type kost]]="niet-subsidiabele kost / hoort niet bij deze deelinvestering aan 0% BTW",0))))))))</f>
        <v>0</v>
      </c>
      <c r="F71" s="22">
        <f>Tabel1810[[#This Row],[Totaal excl. btw (€)]]+Tabel1810[[#This Row],[BTW bedrag (€)]]</f>
        <v>0</v>
      </c>
      <c r="I71" s="10" t="s">
        <v>89</v>
      </c>
      <c r="J71" s="11" t="b">
        <f t="shared" si="2"/>
        <v>0</v>
      </c>
    </row>
    <row r="72" spans="2:10" x14ac:dyDescent="0.25">
      <c r="B72" s="44"/>
      <c r="C72" s="45"/>
      <c r="D72" s="47"/>
      <c r="E72" s="17" t="b">
        <f>IF(Tabel1810[[#This Row],[Type kost]]="subsidiabele kost aan 21% BTW",Tabel1810[[#This Row],[Totaal excl. btw (€)]]*0.21,IF(Tabel1810[[#This Row],[Type kost]]="subsidiabele kost aan 12% BTW",Tabel1810[[#This Row],[Totaal excl. btw (€)]]*0.12,IF(C72="subsidiabele kost aan 6% BTW",D72*0.06,IF(Tabel1810[[#This Row],[Type kost]]="subsidiabele kost aan 0% BTW",0,IF(Tabel1810[[#This Row],[Type kost]]="niet-subsidiabele kost / hoort niet bij deze deelinvestering aan 21% BTW",Tabel1810[[#This Row],[Totaal excl. btw (€)]]*0.21,IF(Tabel1810[[#This Row],[Type kost]]="niet-subsidiabele kost / hoort niet bij deze deelinvestering aan 12% BTW",Tabel1810[[#This Row],[Totaal excl. btw (€)]]*0.12,IF(Tabel1810[[#This Row],[Type kost]]="niet-subsidiabele kost / hoort niet bij deze deelinvestering aan 6% BTW",Tabel1810[[#This Row],[Totaal excl. btw (€)]]*0.06,IF(Tabel1810[[#This Row],[Type kost]]="niet-subsidiabele kost / hoort niet bij deze deelinvestering aan 0% BTW",0))))))))</f>
        <v>0</v>
      </c>
      <c r="F72" s="22">
        <f>Tabel1810[[#This Row],[Totaal excl. btw (€)]]+Tabel1810[[#This Row],[BTW bedrag (€)]]</f>
        <v>0</v>
      </c>
      <c r="I72" s="10" t="s">
        <v>90</v>
      </c>
      <c r="J72" s="11" t="b">
        <f t="shared" si="2"/>
        <v>0</v>
      </c>
    </row>
    <row r="73" spans="2:10" x14ac:dyDescent="0.25">
      <c r="B73" s="44"/>
      <c r="C73" s="45"/>
      <c r="D73" s="47"/>
      <c r="E73" s="17" t="b">
        <f>IF(Tabel1810[[#This Row],[Type kost]]="subsidiabele kost aan 21% BTW",Tabel1810[[#This Row],[Totaal excl. btw (€)]]*0.21,IF(Tabel1810[[#This Row],[Type kost]]="subsidiabele kost aan 12% BTW",Tabel1810[[#This Row],[Totaal excl. btw (€)]]*0.12,IF(C73="subsidiabele kost aan 6% BTW",D73*0.06,IF(Tabel1810[[#This Row],[Type kost]]="subsidiabele kost aan 0% BTW",0,IF(Tabel1810[[#This Row],[Type kost]]="niet-subsidiabele kost / hoort niet bij deze deelinvestering aan 21% BTW",Tabel1810[[#This Row],[Totaal excl. btw (€)]]*0.21,IF(Tabel1810[[#This Row],[Type kost]]="niet-subsidiabele kost / hoort niet bij deze deelinvestering aan 12% BTW",Tabel1810[[#This Row],[Totaal excl. btw (€)]]*0.12,IF(Tabel1810[[#This Row],[Type kost]]="niet-subsidiabele kost / hoort niet bij deze deelinvestering aan 6% BTW",Tabel1810[[#This Row],[Totaal excl. btw (€)]]*0.06,IF(Tabel1810[[#This Row],[Type kost]]="niet-subsidiabele kost / hoort niet bij deze deelinvestering aan 0% BTW",0))))))))</f>
        <v>0</v>
      </c>
      <c r="F73" s="22">
        <f>Tabel1810[[#This Row],[Totaal excl. btw (€)]]+Tabel1810[[#This Row],[BTW bedrag (€)]]</f>
        <v>0</v>
      </c>
      <c r="I73" s="10" t="s">
        <v>91</v>
      </c>
      <c r="J73" s="11" t="b">
        <f t="shared" si="2"/>
        <v>0</v>
      </c>
    </row>
    <row r="74" spans="2:10" ht="14.25" customHeight="1" thickBot="1" x14ac:dyDescent="0.3">
      <c r="B74" s="10"/>
      <c r="D74" s="17">
        <f>SUM(Tabel1810[Totaal excl. btw (€)])</f>
        <v>0</v>
      </c>
      <c r="E74" s="17">
        <f>SUM(Tabel1810[BTW bedrag (€)])</f>
        <v>0</v>
      </c>
      <c r="F74" s="22">
        <f>SUM(Tabel1810[Totaal bedrag incl. btw(€)])</f>
        <v>0</v>
      </c>
      <c r="I74" s="10"/>
      <c r="J74" s="16"/>
    </row>
    <row r="75" spans="2:10" ht="15.75" thickTop="1" x14ac:dyDescent="0.25">
      <c r="B75" s="10"/>
      <c r="F75" s="22"/>
      <c r="I75" s="13"/>
      <c r="J75" s="15">
        <f>SUM(J64:J73)</f>
        <v>0</v>
      </c>
    </row>
    <row r="76" spans="2:10" x14ac:dyDescent="0.25">
      <c r="B76" s="76" t="s">
        <v>85</v>
      </c>
      <c r="C76" s="77"/>
      <c r="D76" s="46">
        <f>IFERROR(IF(E60&gt;F74,J75/F74*(E58+E59),J75*E60/(E58+E59)),0)</f>
        <v>0</v>
      </c>
      <c r="F76" s="22"/>
    </row>
    <row r="77" spans="2:10" x14ac:dyDescent="0.25">
      <c r="B77" s="33"/>
      <c r="C77" s="34"/>
      <c r="D77" s="70" t="str">
        <f>IF($D$74=$E$58,$H$11,$H$10)</f>
        <v>Som factuurlijnen = totaal factuurbedrag: OK</v>
      </c>
      <c r="E77" s="70"/>
      <c r="F77" s="22"/>
    </row>
    <row r="78" spans="2:10" x14ac:dyDescent="0.25">
      <c r="B78" s="13"/>
      <c r="C78" s="14"/>
      <c r="D78" s="25"/>
      <c r="E78" s="25"/>
      <c r="F78" s="26"/>
    </row>
    <row r="81" spans="1:10" x14ac:dyDescent="0.25">
      <c r="A81" s="40">
        <v>4</v>
      </c>
      <c r="B81" s="8" t="s">
        <v>75</v>
      </c>
      <c r="C81" s="43"/>
      <c r="D81" s="19" t="s">
        <v>76</v>
      </c>
      <c r="E81" s="49"/>
      <c r="F81" s="20"/>
    </row>
    <row r="82" spans="1:10" x14ac:dyDescent="0.25">
      <c r="B82" s="10" t="s">
        <v>77</v>
      </c>
      <c r="C82" s="38"/>
      <c r="D82" s="21" t="s">
        <v>29</v>
      </c>
      <c r="E82" s="50"/>
      <c r="F82" s="22"/>
    </row>
    <row r="83" spans="1:10" x14ac:dyDescent="0.25">
      <c r="B83" s="10" t="s">
        <v>30</v>
      </c>
      <c r="C83" s="38"/>
      <c r="D83" s="21" t="s">
        <v>78</v>
      </c>
      <c r="E83" s="50"/>
      <c r="F83" s="22"/>
    </row>
    <row r="84" spans="1:10" x14ac:dyDescent="0.25">
      <c r="B84" s="10" t="s">
        <v>79</v>
      </c>
      <c r="C84" s="38"/>
      <c r="D84" s="17" t="s">
        <v>80</v>
      </c>
      <c r="E84" s="50"/>
      <c r="F84" s="22"/>
    </row>
    <row r="85" spans="1:10" x14ac:dyDescent="0.25">
      <c r="B85" s="10"/>
      <c r="F85" s="22"/>
    </row>
    <row r="86" spans="1:10" x14ac:dyDescent="0.25">
      <c r="B86" s="12" t="s">
        <v>33</v>
      </c>
      <c r="C86" s="7" t="s">
        <v>34</v>
      </c>
      <c r="D86" s="23" t="s">
        <v>35</v>
      </c>
      <c r="E86" s="23" t="s">
        <v>36</v>
      </c>
      <c r="F86" s="24" t="s">
        <v>37</v>
      </c>
      <c r="G86" s="7"/>
      <c r="H86" s="7"/>
      <c r="I86" s="7"/>
      <c r="J86" s="7"/>
    </row>
    <row r="87" spans="1:10" x14ac:dyDescent="0.25">
      <c r="B87" s="44"/>
      <c r="C87" s="45"/>
      <c r="D87" s="47"/>
      <c r="E87" s="17" t="b">
        <f>IF(Tabel181011[[#This Row],[Type kost]]="subsidiabele kost aan 21% BTW",Tabel181011[[#This Row],[Totaal excl. btw (€)]]*0.21,IF(Tabel181011[[#This Row],[Type kost]]="subsidiabele kost aan 12% BTW",Tabel181011[[#This Row],[Totaal excl. btw (€)]]*0.12,IF(C87="subsidiabele kost aan 6% BTW",D87*0.06,IF(Tabel181011[[#This Row],[Type kost]]="subsidiabele kost aan 0% BTW",0,IF(Tabel181011[[#This Row],[Type kost]]="niet-subsidiabele kost / hoort niet bij deze deelinvestering aan 21% BTW",Tabel181011[[#This Row],[Totaal excl. btw (€)]]*0.21,IF(Tabel181011[[#This Row],[Type kost]]="niet-subsidiabele kost / hoort niet bij deze deelinvestering aan 12% BTW",Tabel181011[[#This Row],[Totaal excl. btw (€)]]*0.12,IF(Tabel181011[[#This Row],[Type kost]]="niet-subsidiabele kost / hoort niet bij deze deelinvestering aan 6% BTW",Tabel181011[[#This Row],[Totaal excl. btw (€)]]*0.06,IF(Tabel181011[[#This Row],[Type kost]]="niet-subsidiabele kost / hoort niet bij deze deelinvestering aan 0% BTW",0))))))))</f>
        <v>0</v>
      </c>
      <c r="F87" s="22">
        <f>Tabel181011[[#This Row],[Totaal excl. btw (€)]]+Tabel181011[[#This Row],[BTW bedrag (€)]]</f>
        <v>0</v>
      </c>
      <c r="I87" s="8" t="s">
        <v>92</v>
      </c>
      <c r="J87" s="9" t="b">
        <f>IF(C87="subsidiabele kost aan 21% BTW",SUM(D87),IF(C87="subsidiabele kost aan 12% BTW",SUM(D87),IF(C87="subsidiabele kost aan 6% BTW",SUM(D87),IF(C87="subsidiabele kost aan 0% BTW",SUM(D87)))))</f>
        <v>0</v>
      </c>
    </row>
    <row r="88" spans="1:10" x14ac:dyDescent="0.25">
      <c r="B88" s="44"/>
      <c r="C88" s="45"/>
      <c r="D88" s="47"/>
      <c r="E88" s="17" t="b">
        <f>IF(Tabel181011[[#This Row],[Type kost]]="subsidiabele kost aan 21% BTW",Tabel181011[[#This Row],[Totaal excl. btw (€)]]*0.21,IF(Tabel181011[[#This Row],[Type kost]]="subsidiabele kost aan 12% BTW",Tabel181011[[#This Row],[Totaal excl. btw (€)]]*0.12,IF(C88="subsidiabele kost aan 6% BTW",D88*0.06,IF(Tabel181011[[#This Row],[Type kost]]="subsidiabele kost aan 0% BTW",0,IF(Tabel181011[[#This Row],[Type kost]]="niet-subsidiabele kost / hoort niet bij deze deelinvestering aan 21% BTW",Tabel181011[[#This Row],[Totaal excl. btw (€)]]*0.21,IF(Tabel181011[[#This Row],[Type kost]]="niet-subsidiabele kost / hoort niet bij deze deelinvestering aan 12% BTW",Tabel181011[[#This Row],[Totaal excl. btw (€)]]*0.12,IF(Tabel181011[[#This Row],[Type kost]]="niet-subsidiabele kost / hoort niet bij deze deelinvestering aan 6% BTW",Tabel181011[[#This Row],[Totaal excl. btw (€)]]*0.06,IF(Tabel181011[[#This Row],[Type kost]]="niet-subsidiabele kost / hoort niet bij deze deelinvestering aan 0% BTW",0))))))))</f>
        <v>0</v>
      </c>
      <c r="F88" s="22">
        <f>Tabel181011[[#This Row],[Totaal excl. btw (€)]]+Tabel181011[[#This Row],[BTW bedrag (€)]]</f>
        <v>0</v>
      </c>
      <c r="I88" s="10" t="s">
        <v>93</v>
      </c>
      <c r="J88" s="11" t="b">
        <f t="shared" ref="J88:J96" si="3">IF(C88="subsidiabele kost aan 21% BTW",SUM(D88),IF(C88="subsidiabele kost aan 12% BTW",SUM(D88),IF(C88="subsidiabele kost aan 6% BTW",SUM(D88),IF(C88="subsidiabele kost aan 0% BTW",SUM(D88)))))</f>
        <v>0</v>
      </c>
    </row>
    <row r="89" spans="1:10" x14ac:dyDescent="0.25">
      <c r="B89" s="44"/>
      <c r="C89" s="45"/>
      <c r="D89" s="47"/>
      <c r="E89" s="17" t="b">
        <f>IF(Tabel181011[[#This Row],[Type kost]]="subsidiabele kost aan 21% BTW",Tabel181011[[#This Row],[Totaal excl. btw (€)]]*0.21,IF(Tabel181011[[#This Row],[Type kost]]="subsidiabele kost aan 12% BTW",Tabel181011[[#This Row],[Totaal excl. btw (€)]]*0.12,IF(C89="subsidiabele kost aan 6% BTW",D89*0.06,IF(Tabel181011[[#This Row],[Type kost]]="subsidiabele kost aan 0% BTW",0,IF(Tabel181011[[#This Row],[Type kost]]="niet-subsidiabele kost / hoort niet bij deze deelinvestering aan 21% BTW",Tabel181011[[#This Row],[Totaal excl. btw (€)]]*0.21,IF(Tabel181011[[#This Row],[Type kost]]="niet-subsidiabele kost / hoort niet bij deze deelinvestering aan 12% BTW",Tabel181011[[#This Row],[Totaal excl. btw (€)]]*0.12,IF(Tabel181011[[#This Row],[Type kost]]="niet-subsidiabele kost / hoort niet bij deze deelinvestering aan 6% BTW",Tabel181011[[#This Row],[Totaal excl. btw (€)]]*0.06,IF(Tabel181011[[#This Row],[Type kost]]="niet-subsidiabele kost / hoort niet bij deze deelinvestering aan 0% BTW",0))))))))</f>
        <v>0</v>
      </c>
      <c r="F89" s="22">
        <f>Tabel181011[[#This Row],[Totaal excl. btw (€)]]+Tabel181011[[#This Row],[BTW bedrag (€)]]</f>
        <v>0</v>
      </c>
      <c r="I89" s="10" t="s">
        <v>94</v>
      </c>
      <c r="J89" s="11" t="b">
        <f t="shared" si="3"/>
        <v>0</v>
      </c>
    </row>
    <row r="90" spans="1:10" x14ac:dyDescent="0.25">
      <c r="B90" s="44"/>
      <c r="C90" s="45"/>
      <c r="D90" s="47"/>
      <c r="E90" s="17" t="b">
        <f>IF(Tabel181011[[#This Row],[Type kost]]="subsidiabele kost aan 21% BTW",Tabel181011[[#This Row],[Totaal excl. btw (€)]]*0.21,IF(Tabel181011[[#This Row],[Type kost]]="subsidiabele kost aan 12% BTW",Tabel181011[[#This Row],[Totaal excl. btw (€)]]*0.12,IF(C90="subsidiabele kost aan 6% BTW",D90*0.06,IF(Tabel181011[[#This Row],[Type kost]]="subsidiabele kost aan 0% BTW",0,IF(Tabel181011[[#This Row],[Type kost]]="niet-subsidiabele kost / hoort niet bij deze deelinvestering aan 21% BTW",Tabel181011[[#This Row],[Totaal excl. btw (€)]]*0.21,IF(Tabel181011[[#This Row],[Type kost]]="niet-subsidiabele kost / hoort niet bij deze deelinvestering aan 12% BTW",Tabel181011[[#This Row],[Totaal excl. btw (€)]]*0.12,IF(Tabel181011[[#This Row],[Type kost]]="niet-subsidiabele kost / hoort niet bij deze deelinvestering aan 6% BTW",Tabel181011[[#This Row],[Totaal excl. btw (€)]]*0.06,IF(Tabel181011[[#This Row],[Type kost]]="niet-subsidiabele kost / hoort niet bij deze deelinvestering aan 0% BTW",0))))))))</f>
        <v>0</v>
      </c>
      <c r="F90" s="22">
        <f>Tabel181011[[#This Row],[Totaal excl. btw (€)]]+Tabel181011[[#This Row],[BTW bedrag (€)]]</f>
        <v>0</v>
      </c>
      <c r="I90" s="10" t="s">
        <v>95</v>
      </c>
      <c r="J90" s="11" t="b">
        <f t="shared" si="3"/>
        <v>0</v>
      </c>
    </row>
    <row r="91" spans="1:10" x14ac:dyDescent="0.25">
      <c r="B91" s="44"/>
      <c r="C91" s="45"/>
      <c r="D91" s="47"/>
      <c r="E91" s="17" t="b">
        <f>IF(Tabel181011[[#This Row],[Type kost]]="subsidiabele kost aan 21% BTW",Tabel181011[[#This Row],[Totaal excl. btw (€)]]*0.21,IF(Tabel181011[[#This Row],[Type kost]]="subsidiabele kost aan 12% BTW",Tabel181011[[#This Row],[Totaal excl. btw (€)]]*0.12,IF(C91="subsidiabele kost aan 6% BTW",D91*0.06,IF(Tabel181011[[#This Row],[Type kost]]="subsidiabele kost aan 0% BTW",0,IF(Tabel181011[[#This Row],[Type kost]]="niet-subsidiabele kost / hoort niet bij deze deelinvestering aan 21% BTW",Tabel181011[[#This Row],[Totaal excl. btw (€)]]*0.21,IF(Tabel181011[[#This Row],[Type kost]]="niet-subsidiabele kost / hoort niet bij deze deelinvestering aan 12% BTW",Tabel181011[[#This Row],[Totaal excl. btw (€)]]*0.12,IF(Tabel181011[[#This Row],[Type kost]]="niet-subsidiabele kost / hoort niet bij deze deelinvestering aan 6% BTW",Tabel181011[[#This Row],[Totaal excl. btw (€)]]*0.06,IF(Tabel181011[[#This Row],[Type kost]]="niet-subsidiabele kost / hoort niet bij deze deelinvestering aan 0% BTW",0))))))))</f>
        <v>0</v>
      </c>
      <c r="F91" s="22">
        <f>Tabel181011[[#This Row],[Totaal excl. btw (€)]]+Tabel181011[[#This Row],[BTW bedrag (€)]]</f>
        <v>0</v>
      </c>
      <c r="I91" s="10" t="s">
        <v>96</v>
      </c>
      <c r="J91" s="11" t="b">
        <f t="shared" si="3"/>
        <v>0</v>
      </c>
    </row>
    <row r="92" spans="1:10" x14ac:dyDescent="0.25">
      <c r="B92" s="44"/>
      <c r="C92" s="45"/>
      <c r="D92" s="47"/>
      <c r="E92" s="17" t="b">
        <f>IF(Tabel181011[[#This Row],[Type kost]]="subsidiabele kost aan 21% BTW",Tabel181011[[#This Row],[Totaal excl. btw (€)]]*0.21,IF(Tabel181011[[#This Row],[Type kost]]="subsidiabele kost aan 12% BTW",Tabel181011[[#This Row],[Totaal excl. btw (€)]]*0.12,IF(C92="subsidiabele kost aan 6% BTW",D92*0.06,IF(Tabel181011[[#This Row],[Type kost]]="subsidiabele kost aan 0% BTW",0,IF(Tabel181011[[#This Row],[Type kost]]="niet-subsidiabele kost / hoort niet bij deze deelinvestering aan 21% BTW",Tabel181011[[#This Row],[Totaal excl. btw (€)]]*0.21,IF(Tabel181011[[#This Row],[Type kost]]="niet-subsidiabele kost / hoort niet bij deze deelinvestering aan 12% BTW",Tabel181011[[#This Row],[Totaal excl. btw (€)]]*0.12,IF(Tabel181011[[#This Row],[Type kost]]="niet-subsidiabele kost / hoort niet bij deze deelinvestering aan 6% BTW",Tabel181011[[#This Row],[Totaal excl. btw (€)]]*0.06,IF(Tabel181011[[#This Row],[Type kost]]="niet-subsidiabele kost / hoort niet bij deze deelinvestering aan 0% BTW",0))))))))</f>
        <v>0</v>
      </c>
      <c r="F92" s="22">
        <f>Tabel181011[[#This Row],[Totaal excl. btw (€)]]+Tabel181011[[#This Row],[BTW bedrag (€)]]</f>
        <v>0</v>
      </c>
      <c r="I92" s="10" t="s">
        <v>97</v>
      </c>
      <c r="J92" s="11" t="b">
        <f t="shared" si="3"/>
        <v>0</v>
      </c>
    </row>
    <row r="93" spans="1:10" x14ac:dyDescent="0.25">
      <c r="B93" s="44"/>
      <c r="C93" s="45"/>
      <c r="D93" s="47"/>
      <c r="E93" s="17" t="b">
        <f>IF(Tabel181011[[#This Row],[Type kost]]="subsidiabele kost aan 21% BTW",Tabel181011[[#This Row],[Totaal excl. btw (€)]]*0.21,IF(Tabel181011[[#This Row],[Type kost]]="subsidiabele kost aan 12% BTW",Tabel181011[[#This Row],[Totaal excl. btw (€)]]*0.12,IF(C93="subsidiabele kost aan 6% BTW",D93*0.06,IF(Tabel181011[[#This Row],[Type kost]]="subsidiabele kost aan 0% BTW",0,IF(Tabel181011[[#This Row],[Type kost]]="niet-subsidiabele kost / hoort niet bij deze deelinvestering aan 21% BTW",Tabel181011[[#This Row],[Totaal excl. btw (€)]]*0.21,IF(Tabel181011[[#This Row],[Type kost]]="niet-subsidiabele kost / hoort niet bij deze deelinvestering aan 12% BTW",Tabel181011[[#This Row],[Totaal excl. btw (€)]]*0.12,IF(Tabel181011[[#This Row],[Type kost]]="niet-subsidiabele kost / hoort niet bij deze deelinvestering aan 6% BTW",Tabel181011[[#This Row],[Totaal excl. btw (€)]]*0.06,IF(Tabel181011[[#This Row],[Type kost]]="niet-subsidiabele kost / hoort niet bij deze deelinvestering aan 0% BTW",0))))))))</f>
        <v>0</v>
      </c>
      <c r="F93" s="22">
        <f>Tabel181011[[#This Row],[Totaal excl. btw (€)]]+Tabel181011[[#This Row],[BTW bedrag (€)]]</f>
        <v>0</v>
      </c>
      <c r="I93" s="10" t="s">
        <v>98</v>
      </c>
      <c r="J93" s="11" t="b">
        <f t="shared" si="3"/>
        <v>0</v>
      </c>
    </row>
    <row r="94" spans="1:10" x14ac:dyDescent="0.25">
      <c r="B94" s="44"/>
      <c r="C94" s="45"/>
      <c r="D94" s="47"/>
      <c r="E94" s="17" t="b">
        <f>IF(Tabel181011[[#This Row],[Type kost]]="subsidiabele kost aan 21% BTW",Tabel181011[[#This Row],[Totaal excl. btw (€)]]*0.21,IF(Tabel181011[[#This Row],[Type kost]]="subsidiabele kost aan 12% BTW",Tabel181011[[#This Row],[Totaal excl. btw (€)]]*0.12,IF(C94="subsidiabele kost aan 6% BTW",D94*0.06,IF(Tabel181011[[#This Row],[Type kost]]="subsidiabele kost aan 0% BTW",0,IF(Tabel181011[[#This Row],[Type kost]]="niet-subsidiabele kost / hoort niet bij deze deelinvestering aan 21% BTW",Tabel181011[[#This Row],[Totaal excl. btw (€)]]*0.21,IF(Tabel181011[[#This Row],[Type kost]]="niet-subsidiabele kost / hoort niet bij deze deelinvestering aan 12% BTW",Tabel181011[[#This Row],[Totaal excl. btw (€)]]*0.12,IF(Tabel181011[[#This Row],[Type kost]]="niet-subsidiabele kost / hoort niet bij deze deelinvestering aan 6% BTW",Tabel181011[[#This Row],[Totaal excl. btw (€)]]*0.06,IF(Tabel181011[[#This Row],[Type kost]]="niet-subsidiabele kost / hoort niet bij deze deelinvestering aan 0% BTW",0))))))))</f>
        <v>0</v>
      </c>
      <c r="F94" s="22">
        <f>Tabel181011[[#This Row],[Totaal excl. btw (€)]]+Tabel181011[[#This Row],[BTW bedrag (€)]]</f>
        <v>0</v>
      </c>
      <c r="I94" s="10" t="s">
        <v>99</v>
      </c>
      <c r="J94" s="11" t="b">
        <f t="shared" si="3"/>
        <v>0</v>
      </c>
    </row>
    <row r="95" spans="1:10" x14ac:dyDescent="0.25">
      <c r="B95" s="44"/>
      <c r="C95" s="45"/>
      <c r="D95" s="47"/>
      <c r="E95" s="17" t="b">
        <f>IF(Tabel181011[[#This Row],[Type kost]]="subsidiabele kost aan 21% BTW",Tabel181011[[#This Row],[Totaal excl. btw (€)]]*0.21,IF(Tabel181011[[#This Row],[Type kost]]="subsidiabele kost aan 12% BTW",Tabel181011[[#This Row],[Totaal excl. btw (€)]]*0.12,IF(C95="subsidiabele kost aan 6% BTW",D95*0.06,IF(Tabel181011[[#This Row],[Type kost]]="subsidiabele kost aan 0% BTW",0,IF(Tabel181011[[#This Row],[Type kost]]="niet-subsidiabele kost / hoort niet bij deze deelinvestering aan 21% BTW",Tabel181011[[#This Row],[Totaal excl. btw (€)]]*0.21,IF(Tabel181011[[#This Row],[Type kost]]="niet-subsidiabele kost / hoort niet bij deze deelinvestering aan 12% BTW",Tabel181011[[#This Row],[Totaal excl. btw (€)]]*0.12,IF(Tabel181011[[#This Row],[Type kost]]="niet-subsidiabele kost / hoort niet bij deze deelinvestering aan 6% BTW",Tabel181011[[#This Row],[Totaal excl. btw (€)]]*0.06,IF(Tabel181011[[#This Row],[Type kost]]="niet-subsidiabele kost / hoort niet bij deze deelinvestering aan 0% BTW",0))))))))</f>
        <v>0</v>
      </c>
      <c r="F95" s="22">
        <f>Tabel181011[[#This Row],[Totaal excl. btw (€)]]+Tabel181011[[#This Row],[BTW bedrag (€)]]</f>
        <v>0</v>
      </c>
      <c r="I95" s="10" t="s">
        <v>100</v>
      </c>
      <c r="J95" s="11" t="b">
        <f t="shared" si="3"/>
        <v>0</v>
      </c>
    </row>
    <row r="96" spans="1:10" x14ac:dyDescent="0.25">
      <c r="B96" s="44"/>
      <c r="C96" s="45"/>
      <c r="D96" s="47"/>
      <c r="E96" s="17" t="b">
        <f>IF(Tabel181011[[#This Row],[Type kost]]="subsidiabele kost aan 21% BTW",Tabel181011[[#This Row],[Totaal excl. btw (€)]]*0.21,IF(Tabel181011[[#This Row],[Type kost]]="subsidiabele kost aan 12% BTW",Tabel181011[[#This Row],[Totaal excl. btw (€)]]*0.12,IF(C96="subsidiabele kost aan 6% BTW",D96*0.06,IF(Tabel181011[[#This Row],[Type kost]]="subsidiabele kost aan 0% BTW",0,IF(Tabel181011[[#This Row],[Type kost]]="niet-subsidiabele kost / hoort niet bij deze deelinvestering aan 21% BTW",Tabel181011[[#This Row],[Totaal excl. btw (€)]]*0.21,IF(Tabel181011[[#This Row],[Type kost]]="niet-subsidiabele kost / hoort niet bij deze deelinvestering aan 12% BTW",Tabel181011[[#This Row],[Totaal excl. btw (€)]]*0.12,IF(Tabel181011[[#This Row],[Type kost]]="niet-subsidiabele kost / hoort niet bij deze deelinvestering aan 6% BTW",Tabel181011[[#This Row],[Totaal excl. btw (€)]]*0.06,IF(Tabel181011[[#This Row],[Type kost]]="niet-subsidiabele kost / hoort niet bij deze deelinvestering aan 0% BTW",0))))))))</f>
        <v>0</v>
      </c>
      <c r="F96" s="22">
        <f>Tabel181011[[#This Row],[Totaal excl. btw (€)]]+Tabel181011[[#This Row],[BTW bedrag (€)]]</f>
        <v>0</v>
      </c>
      <c r="I96" s="10" t="s">
        <v>101</v>
      </c>
      <c r="J96" s="11" t="b">
        <f t="shared" si="3"/>
        <v>0</v>
      </c>
    </row>
    <row r="97" spans="1:10" ht="15.75" thickBot="1" x14ac:dyDescent="0.3">
      <c r="B97" s="10"/>
      <c r="D97" s="62">
        <f>SUM(Tabel181011[Totaal excl. btw (€)])</f>
        <v>0</v>
      </c>
      <c r="E97" s="62">
        <f>SUM(Tabel181011[BTW bedrag (€)])</f>
        <v>0</v>
      </c>
      <c r="F97" s="62">
        <f>SUM(Tabel181011[Totaal bedrag incl. btw(€)])</f>
        <v>0</v>
      </c>
      <c r="I97" s="10"/>
      <c r="J97" s="16"/>
    </row>
    <row r="98" spans="1:10" ht="15.75" thickTop="1" x14ac:dyDescent="0.25">
      <c r="B98" s="10"/>
      <c r="F98" s="22"/>
      <c r="I98" s="13"/>
      <c r="J98" s="15">
        <f>SUM(J87:J96)</f>
        <v>0</v>
      </c>
    </row>
    <row r="99" spans="1:10" x14ac:dyDescent="0.25">
      <c r="B99" s="76" t="s">
        <v>85</v>
      </c>
      <c r="C99" s="77"/>
      <c r="D99" s="46">
        <f>IFERROR(IF(E83&gt;F97,J98/F97*(E81+E82),J98*E83/(E81+E82)),0)</f>
        <v>0</v>
      </c>
      <c r="F99" s="22"/>
    </row>
    <row r="100" spans="1:10" x14ac:dyDescent="0.25">
      <c r="B100" s="33"/>
      <c r="C100" s="34"/>
      <c r="D100" s="70" t="str">
        <f>IF($E$81=$D$97,$H$11,$H$10)</f>
        <v>Som factuurlijnen = totaal factuurbedrag: OK</v>
      </c>
      <c r="E100" s="70"/>
      <c r="F100" s="22"/>
    </row>
    <row r="101" spans="1:10" x14ac:dyDescent="0.25">
      <c r="B101" s="13"/>
      <c r="C101" s="14"/>
      <c r="D101" s="25"/>
      <c r="E101" s="25"/>
      <c r="F101" s="26"/>
    </row>
    <row r="104" spans="1:10" x14ac:dyDescent="0.25">
      <c r="A104" s="40">
        <v>5</v>
      </c>
      <c r="B104" s="8" t="s">
        <v>75</v>
      </c>
      <c r="C104" s="43"/>
      <c r="D104" s="19" t="s">
        <v>76</v>
      </c>
      <c r="E104" s="49"/>
      <c r="F104" s="20"/>
    </row>
    <row r="105" spans="1:10" x14ac:dyDescent="0.25">
      <c r="B105" s="10" t="s">
        <v>77</v>
      </c>
      <c r="C105" s="38"/>
      <c r="D105" s="21" t="s">
        <v>29</v>
      </c>
      <c r="E105" s="50"/>
      <c r="F105" s="22"/>
    </row>
    <row r="106" spans="1:10" x14ac:dyDescent="0.25">
      <c r="B106" s="10" t="s">
        <v>30</v>
      </c>
      <c r="C106" s="38"/>
      <c r="D106" s="21" t="s">
        <v>78</v>
      </c>
      <c r="E106" s="50"/>
      <c r="F106" s="22"/>
    </row>
    <row r="107" spans="1:10" x14ac:dyDescent="0.25">
      <c r="B107" s="10" t="s">
        <v>79</v>
      </c>
      <c r="C107" s="38"/>
      <c r="D107" s="17" t="s">
        <v>80</v>
      </c>
      <c r="E107" s="50"/>
      <c r="F107" s="22"/>
    </row>
    <row r="108" spans="1:10" x14ac:dyDescent="0.25">
      <c r="B108" s="10"/>
      <c r="F108" s="22"/>
    </row>
    <row r="109" spans="1:10" x14ac:dyDescent="0.25">
      <c r="B109" s="12" t="s">
        <v>33</v>
      </c>
      <c r="C109" s="7" t="s">
        <v>34</v>
      </c>
      <c r="D109" s="23" t="s">
        <v>35</v>
      </c>
      <c r="E109" s="23" t="s">
        <v>36</v>
      </c>
      <c r="F109" s="24" t="s">
        <v>37</v>
      </c>
      <c r="G109" s="7"/>
      <c r="H109" s="7"/>
      <c r="I109" s="7"/>
      <c r="J109" s="7"/>
    </row>
    <row r="110" spans="1:10" x14ac:dyDescent="0.25">
      <c r="B110" s="44"/>
      <c r="C110" s="45"/>
      <c r="D110" s="47"/>
      <c r="E110" s="17" t="b">
        <f>IF(Tabel181012[[#This Row],[Type kost]]="subsidiabele kost aan 21% BTW",Tabel181012[[#This Row],[Totaal excl. btw (€)]]*0.21,IF(Tabel181012[[#This Row],[Type kost]]="subsidiabele kost aan 12% BTW",Tabel181012[[#This Row],[Totaal excl. btw (€)]]*0.12,IF(C110="subsidiabele kost aan 6% BTW",D110*0.06,IF(Tabel181012[[#This Row],[Type kost]]="subsidiabele kost aan 0% BTW",0,IF(Tabel181012[[#This Row],[Type kost]]="niet-subsidiabele kost / hoort niet bij deze deelinvestering aan 21% BTW",Tabel181012[[#This Row],[Totaal excl. btw (€)]]*0.21,IF(Tabel181012[[#This Row],[Type kost]]="niet-subsidiabele kost / hoort niet bij deze deelinvestering aan 12% BTW",Tabel181012[[#This Row],[Totaal excl. btw (€)]]*0.12,IF(Tabel181012[[#This Row],[Type kost]]="niet-subsidiabele kost / hoort niet bij deze deelinvestering aan 6% BTW",Tabel181012[[#This Row],[Totaal excl. btw (€)]]*0.06,IF(Tabel181012[[#This Row],[Type kost]]="niet-subsidiabele kost / hoort niet bij deze deelinvestering aan 0% BTW",0))))))))</f>
        <v>0</v>
      </c>
      <c r="F110" s="22">
        <f>Tabel181012[[#This Row],[Totaal excl. btw (€)]]+Tabel181012[[#This Row],[BTW bedrag (€)]]</f>
        <v>0</v>
      </c>
      <c r="I110" s="8" t="s">
        <v>102</v>
      </c>
      <c r="J110" s="9" t="b">
        <f>IF(C110="subsidiabele kost aan 21% BTW",SUM(D110),IF(C110="subsidiabele kost aan 12% BTW",SUM(D110),IF(C110="subsidiabele kost aan 6% BTW",SUM(D110),IF(C110="subsidiabele kost aan 0% BTW",SUM(D110)))))</f>
        <v>0</v>
      </c>
    </row>
    <row r="111" spans="1:10" x14ac:dyDescent="0.25">
      <c r="B111" s="44"/>
      <c r="C111" s="45"/>
      <c r="D111" s="47"/>
      <c r="E111" s="17" t="b">
        <f>IF(Tabel181012[[#This Row],[Type kost]]="subsidiabele kost aan 21% BTW",Tabel181012[[#This Row],[Totaal excl. btw (€)]]*0.21,IF(Tabel181012[[#This Row],[Type kost]]="subsidiabele kost aan 12% BTW",Tabel181012[[#This Row],[Totaal excl. btw (€)]]*0.12,IF(C111="subsidiabele kost aan 6% BTW",D111*0.06,IF(Tabel181012[[#This Row],[Type kost]]="subsidiabele kost aan 0% BTW",0,IF(Tabel181012[[#This Row],[Type kost]]="niet-subsidiabele kost / hoort niet bij deze deelinvestering aan 21% BTW",Tabel181012[[#This Row],[Totaal excl. btw (€)]]*0.21,IF(Tabel181012[[#This Row],[Type kost]]="niet-subsidiabele kost / hoort niet bij deze deelinvestering aan 12% BTW",Tabel181012[[#This Row],[Totaal excl. btw (€)]]*0.12,IF(Tabel181012[[#This Row],[Type kost]]="niet-subsidiabele kost / hoort niet bij deze deelinvestering aan 6% BTW",Tabel181012[[#This Row],[Totaal excl. btw (€)]]*0.06,IF(Tabel181012[[#This Row],[Type kost]]="niet-subsidiabele kost / hoort niet bij deze deelinvestering aan 0% BTW",0))))))))</f>
        <v>0</v>
      </c>
      <c r="F111" s="22">
        <f>Tabel181012[[#This Row],[Totaal excl. btw (€)]]+Tabel181012[[#This Row],[BTW bedrag (€)]]</f>
        <v>0</v>
      </c>
      <c r="I111" s="10" t="s">
        <v>103</v>
      </c>
      <c r="J111" s="11" t="b">
        <f t="shared" ref="J111:J119" si="4">IF(C111="subsidiabele kost aan 21% BTW",SUM(D111),IF(C111="subsidiabele kost aan 12% BTW",SUM(D111),IF(C111="subsidiabele kost aan 6% BTW",SUM(D111),IF(C111="subsidiabele kost aan 0% BTW",SUM(D111)))))</f>
        <v>0</v>
      </c>
    </row>
    <row r="112" spans="1:10" x14ac:dyDescent="0.25">
      <c r="B112" s="44"/>
      <c r="C112" s="45"/>
      <c r="D112" s="47"/>
      <c r="E112" s="17" t="b">
        <f>IF(Tabel181012[[#This Row],[Type kost]]="subsidiabele kost aan 21% BTW",Tabel181012[[#This Row],[Totaal excl. btw (€)]]*0.21,IF(Tabel181012[[#This Row],[Type kost]]="subsidiabele kost aan 12% BTW",Tabel181012[[#This Row],[Totaal excl. btw (€)]]*0.12,IF(C112="subsidiabele kost aan 6% BTW",D112*0.06,IF(Tabel181012[[#This Row],[Type kost]]="subsidiabele kost aan 0% BTW",0,IF(Tabel181012[[#This Row],[Type kost]]="niet-subsidiabele kost / hoort niet bij deze deelinvestering aan 21% BTW",Tabel181012[[#This Row],[Totaal excl. btw (€)]]*0.21,IF(Tabel181012[[#This Row],[Type kost]]="niet-subsidiabele kost / hoort niet bij deze deelinvestering aan 12% BTW",Tabel181012[[#This Row],[Totaal excl. btw (€)]]*0.12,IF(Tabel181012[[#This Row],[Type kost]]="niet-subsidiabele kost / hoort niet bij deze deelinvestering aan 6% BTW",Tabel181012[[#This Row],[Totaal excl. btw (€)]]*0.06,IF(Tabel181012[[#This Row],[Type kost]]="niet-subsidiabele kost / hoort niet bij deze deelinvestering aan 0% BTW",0))))))))</f>
        <v>0</v>
      </c>
      <c r="F112" s="22">
        <f>Tabel181012[[#This Row],[Totaal excl. btw (€)]]+Tabel181012[[#This Row],[BTW bedrag (€)]]</f>
        <v>0</v>
      </c>
      <c r="I112" s="10" t="s">
        <v>104</v>
      </c>
      <c r="J112" s="11" t="b">
        <f t="shared" si="4"/>
        <v>0</v>
      </c>
    </row>
    <row r="113" spans="1:10" x14ac:dyDescent="0.25">
      <c r="B113" s="44"/>
      <c r="C113" s="45"/>
      <c r="D113" s="47"/>
      <c r="E113" s="17" t="b">
        <f>IF(Tabel181012[[#This Row],[Type kost]]="subsidiabele kost aan 21% BTW",Tabel181012[[#This Row],[Totaal excl. btw (€)]]*0.21,IF(Tabel181012[[#This Row],[Type kost]]="subsidiabele kost aan 12% BTW",Tabel181012[[#This Row],[Totaal excl. btw (€)]]*0.12,IF(C113="subsidiabele kost aan 6% BTW",D113*0.06,IF(Tabel181012[[#This Row],[Type kost]]="subsidiabele kost aan 0% BTW",0,IF(Tabel181012[[#This Row],[Type kost]]="niet-subsidiabele kost / hoort niet bij deze deelinvestering aan 21% BTW",Tabel181012[[#This Row],[Totaal excl. btw (€)]]*0.21,IF(Tabel181012[[#This Row],[Type kost]]="niet-subsidiabele kost / hoort niet bij deze deelinvestering aan 12% BTW",Tabel181012[[#This Row],[Totaal excl. btw (€)]]*0.12,IF(Tabel181012[[#This Row],[Type kost]]="niet-subsidiabele kost / hoort niet bij deze deelinvestering aan 6% BTW",Tabel181012[[#This Row],[Totaal excl. btw (€)]]*0.06,IF(Tabel181012[[#This Row],[Type kost]]="niet-subsidiabele kost / hoort niet bij deze deelinvestering aan 0% BTW",0))))))))</f>
        <v>0</v>
      </c>
      <c r="F113" s="22">
        <f>Tabel181012[[#This Row],[Totaal excl. btw (€)]]+Tabel181012[[#This Row],[BTW bedrag (€)]]</f>
        <v>0</v>
      </c>
      <c r="I113" s="10" t="s">
        <v>105</v>
      </c>
      <c r="J113" s="11" t="b">
        <f t="shared" si="4"/>
        <v>0</v>
      </c>
    </row>
    <row r="114" spans="1:10" x14ac:dyDescent="0.25">
      <c r="B114" s="44"/>
      <c r="C114" s="45"/>
      <c r="D114" s="47"/>
      <c r="E114" s="17" t="b">
        <f>IF(Tabel181012[[#This Row],[Type kost]]="subsidiabele kost aan 21% BTW",Tabel181012[[#This Row],[Totaal excl. btw (€)]]*0.21,IF(Tabel181012[[#This Row],[Type kost]]="subsidiabele kost aan 12% BTW",Tabel181012[[#This Row],[Totaal excl. btw (€)]]*0.12,IF(C114="subsidiabele kost aan 6% BTW",D114*0.06,IF(Tabel181012[[#This Row],[Type kost]]="subsidiabele kost aan 0% BTW",0,IF(Tabel181012[[#This Row],[Type kost]]="niet-subsidiabele kost / hoort niet bij deze deelinvestering aan 21% BTW",Tabel181012[[#This Row],[Totaal excl. btw (€)]]*0.21,IF(Tabel181012[[#This Row],[Type kost]]="niet-subsidiabele kost / hoort niet bij deze deelinvestering aan 12% BTW",Tabel181012[[#This Row],[Totaal excl. btw (€)]]*0.12,IF(Tabel181012[[#This Row],[Type kost]]="niet-subsidiabele kost / hoort niet bij deze deelinvestering aan 6% BTW",Tabel181012[[#This Row],[Totaal excl. btw (€)]]*0.06,IF(Tabel181012[[#This Row],[Type kost]]="niet-subsidiabele kost / hoort niet bij deze deelinvestering aan 0% BTW",0))))))))</f>
        <v>0</v>
      </c>
      <c r="F114" s="22">
        <f>Tabel181012[[#This Row],[Totaal excl. btw (€)]]+Tabel181012[[#This Row],[BTW bedrag (€)]]</f>
        <v>0</v>
      </c>
      <c r="I114" s="10" t="s">
        <v>106</v>
      </c>
      <c r="J114" s="11" t="b">
        <f t="shared" si="4"/>
        <v>0</v>
      </c>
    </row>
    <row r="115" spans="1:10" x14ac:dyDescent="0.25">
      <c r="B115" s="44"/>
      <c r="C115" s="45"/>
      <c r="D115" s="47"/>
      <c r="E115" s="17" t="b">
        <f>IF(Tabel181012[[#This Row],[Type kost]]="subsidiabele kost aan 21% BTW",Tabel181012[[#This Row],[Totaal excl. btw (€)]]*0.21,IF(Tabel181012[[#This Row],[Type kost]]="subsidiabele kost aan 12% BTW",Tabel181012[[#This Row],[Totaal excl. btw (€)]]*0.12,IF(C115="subsidiabele kost aan 6% BTW",D115*0.06,IF(Tabel181012[[#This Row],[Type kost]]="subsidiabele kost aan 0% BTW",0,IF(Tabel181012[[#This Row],[Type kost]]="niet-subsidiabele kost / hoort niet bij deze deelinvestering aan 21% BTW",Tabel181012[[#This Row],[Totaal excl. btw (€)]]*0.21,IF(Tabel181012[[#This Row],[Type kost]]="niet-subsidiabele kost / hoort niet bij deze deelinvestering aan 12% BTW",Tabel181012[[#This Row],[Totaal excl. btw (€)]]*0.12,IF(Tabel181012[[#This Row],[Type kost]]="niet-subsidiabele kost / hoort niet bij deze deelinvestering aan 6% BTW",Tabel181012[[#This Row],[Totaal excl. btw (€)]]*0.06,IF(Tabel181012[[#This Row],[Type kost]]="niet-subsidiabele kost / hoort niet bij deze deelinvestering aan 0% BTW",0))))))))</f>
        <v>0</v>
      </c>
      <c r="F115" s="22">
        <f>Tabel181012[[#This Row],[Totaal excl. btw (€)]]+Tabel181012[[#This Row],[BTW bedrag (€)]]</f>
        <v>0</v>
      </c>
      <c r="I115" s="10" t="s">
        <v>107</v>
      </c>
      <c r="J115" s="11" t="b">
        <f t="shared" si="4"/>
        <v>0</v>
      </c>
    </row>
    <row r="116" spans="1:10" x14ac:dyDescent="0.25">
      <c r="B116" s="44"/>
      <c r="C116" s="45"/>
      <c r="D116" s="47"/>
      <c r="E116" s="17" t="b">
        <f>IF(Tabel181012[[#This Row],[Type kost]]="subsidiabele kost aan 21% BTW",Tabel181012[[#This Row],[Totaal excl. btw (€)]]*0.21,IF(Tabel181012[[#This Row],[Type kost]]="subsidiabele kost aan 12% BTW",Tabel181012[[#This Row],[Totaal excl. btw (€)]]*0.12,IF(C116="subsidiabele kost aan 6% BTW",D116*0.06,IF(Tabel181012[[#This Row],[Type kost]]="subsidiabele kost aan 0% BTW",0,IF(Tabel181012[[#This Row],[Type kost]]="niet-subsidiabele kost / hoort niet bij deze deelinvestering aan 21% BTW",Tabel181012[[#This Row],[Totaal excl. btw (€)]]*0.21,IF(Tabel181012[[#This Row],[Type kost]]="niet-subsidiabele kost / hoort niet bij deze deelinvestering aan 12% BTW",Tabel181012[[#This Row],[Totaal excl. btw (€)]]*0.12,IF(Tabel181012[[#This Row],[Type kost]]="niet-subsidiabele kost / hoort niet bij deze deelinvestering aan 6% BTW",Tabel181012[[#This Row],[Totaal excl. btw (€)]]*0.06,IF(Tabel181012[[#This Row],[Type kost]]="niet-subsidiabele kost / hoort niet bij deze deelinvestering aan 0% BTW",0))))))))</f>
        <v>0</v>
      </c>
      <c r="F116" s="22">
        <f>Tabel181012[[#This Row],[Totaal excl. btw (€)]]+Tabel181012[[#This Row],[BTW bedrag (€)]]</f>
        <v>0</v>
      </c>
      <c r="I116" s="10" t="s">
        <v>108</v>
      </c>
      <c r="J116" s="11" t="b">
        <f t="shared" si="4"/>
        <v>0</v>
      </c>
    </row>
    <row r="117" spans="1:10" x14ac:dyDescent="0.25">
      <c r="B117" s="44"/>
      <c r="C117" s="45"/>
      <c r="D117" s="47"/>
      <c r="E117" s="17" t="b">
        <f>IF(Tabel181012[[#This Row],[Type kost]]="subsidiabele kost aan 21% BTW",Tabel181012[[#This Row],[Totaal excl. btw (€)]]*0.21,IF(Tabel181012[[#This Row],[Type kost]]="subsidiabele kost aan 12% BTW",Tabel181012[[#This Row],[Totaal excl. btw (€)]]*0.12,IF(C117="subsidiabele kost aan 6% BTW",D117*0.06,IF(Tabel181012[[#This Row],[Type kost]]="subsidiabele kost aan 0% BTW",0,IF(Tabel181012[[#This Row],[Type kost]]="niet-subsidiabele kost / hoort niet bij deze deelinvestering aan 21% BTW",Tabel181012[[#This Row],[Totaal excl. btw (€)]]*0.21,IF(Tabel181012[[#This Row],[Type kost]]="niet-subsidiabele kost / hoort niet bij deze deelinvestering aan 12% BTW",Tabel181012[[#This Row],[Totaal excl. btw (€)]]*0.12,IF(Tabel181012[[#This Row],[Type kost]]="niet-subsidiabele kost / hoort niet bij deze deelinvestering aan 6% BTW",Tabel181012[[#This Row],[Totaal excl. btw (€)]]*0.06,IF(Tabel181012[[#This Row],[Type kost]]="niet-subsidiabele kost / hoort niet bij deze deelinvestering aan 0% BTW",0))))))))</f>
        <v>0</v>
      </c>
      <c r="F117" s="22">
        <f>Tabel181012[[#This Row],[Totaal excl. btw (€)]]+Tabel181012[[#This Row],[BTW bedrag (€)]]</f>
        <v>0</v>
      </c>
      <c r="I117" s="10" t="s">
        <v>109</v>
      </c>
      <c r="J117" s="11" t="b">
        <f t="shared" si="4"/>
        <v>0</v>
      </c>
    </row>
    <row r="118" spans="1:10" x14ac:dyDescent="0.25">
      <c r="B118" s="44"/>
      <c r="C118" s="45"/>
      <c r="D118" s="47"/>
      <c r="E118" s="17" t="b">
        <f>IF(Tabel181012[[#This Row],[Type kost]]="subsidiabele kost aan 21% BTW",Tabel181012[[#This Row],[Totaal excl. btw (€)]]*0.21,IF(Tabel181012[[#This Row],[Type kost]]="subsidiabele kost aan 12% BTW",Tabel181012[[#This Row],[Totaal excl. btw (€)]]*0.12,IF(C118="subsidiabele kost aan 6% BTW",D118*0.06,IF(Tabel181012[[#This Row],[Type kost]]="subsidiabele kost aan 0% BTW",0,IF(Tabel181012[[#This Row],[Type kost]]="niet-subsidiabele kost / hoort niet bij deze deelinvestering aan 21% BTW",Tabel181012[[#This Row],[Totaal excl. btw (€)]]*0.21,IF(Tabel181012[[#This Row],[Type kost]]="niet-subsidiabele kost / hoort niet bij deze deelinvestering aan 12% BTW",Tabel181012[[#This Row],[Totaal excl. btw (€)]]*0.12,IF(Tabel181012[[#This Row],[Type kost]]="niet-subsidiabele kost / hoort niet bij deze deelinvestering aan 6% BTW",Tabel181012[[#This Row],[Totaal excl. btw (€)]]*0.06,IF(Tabel181012[[#This Row],[Type kost]]="niet-subsidiabele kost / hoort niet bij deze deelinvestering aan 0% BTW",0))))))))</f>
        <v>0</v>
      </c>
      <c r="F118" s="22">
        <f>Tabel181012[[#This Row],[Totaal excl. btw (€)]]+Tabel181012[[#This Row],[BTW bedrag (€)]]</f>
        <v>0</v>
      </c>
      <c r="I118" s="10" t="s">
        <v>110</v>
      </c>
      <c r="J118" s="11" t="b">
        <f t="shared" si="4"/>
        <v>0</v>
      </c>
    </row>
    <row r="119" spans="1:10" x14ac:dyDescent="0.25">
      <c r="B119" s="44"/>
      <c r="C119" s="45"/>
      <c r="D119" s="47"/>
      <c r="E119" s="17" t="b">
        <f>IF(Tabel181012[[#This Row],[Type kost]]="subsidiabele kost aan 21% BTW",Tabel181012[[#This Row],[Totaal excl. btw (€)]]*0.21,IF(Tabel181012[[#This Row],[Type kost]]="subsidiabele kost aan 12% BTW",Tabel181012[[#This Row],[Totaal excl. btw (€)]]*0.12,IF(C119="subsidiabele kost aan 6% BTW",D119*0.06,IF(Tabel181012[[#This Row],[Type kost]]="subsidiabele kost aan 0% BTW",0,IF(Tabel181012[[#This Row],[Type kost]]="niet-subsidiabele kost / hoort niet bij deze deelinvestering aan 21% BTW",Tabel181012[[#This Row],[Totaal excl. btw (€)]]*0.21,IF(Tabel181012[[#This Row],[Type kost]]="niet-subsidiabele kost / hoort niet bij deze deelinvestering aan 12% BTW",Tabel181012[[#This Row],[Totaal excl. btw (€)]]*0.12,IF(Tabel181012[[#This Row],[Type kost]]="niet-subsidiabele kost / hoort niet bij deze deelinvestering aan 6% BTW",Tabel181012[[#This Row],[Totaal excl. btw (€)]]*0.06,IF(Tabel181012[[#This Row],[Type kost]]="niet-subsidiabele kost / hoort niet bij deze deelinvestering aan 0% BTW",0))))))))</f>
        <v>0</v>
      </c>
      <c r="F119" s="22">
        <f>Tabel181012[[#This Row],[Totaal excl. btw (€)]]+Tabel181012[[#This Row],[BTW bedrag (€)]]</f>
        <v>0</v>
      </c>
      <c r="I119" s="10" t="s">
        <v>111</v>
      </c>
      <c r="J119" s="11" t="b">
        <f t="shared" si="4"/>
        <v>0</v>
      </c>
    </row>
    <row r="120" spans="1:10" ht="15.75" thickBot="1" x14ac:dyDescent="0.3">
      <c r="B120" s="10"/>
      <c r="D120" s="62">
        <f>SUM(Tabel181012[Totaal excl. btw (€)])</f>
        <v>0</v>
      </c>
      <c r="E120" s="62">
        <f>SUM(Tabel181012[BTW bedrag (€)])</f>
        <v>0</v>
      </c>
      <c r="F120" s="62">
        <f>SUM(Tabel181012[Totaal bedrag incl. btw(€)])</f>
        <v>0</v>
      </c>
      <c r="I120" s="10"/>
      <c r="J120" s="16"/>
    </row>
    <row r="121" spans="1:10" ht="15.75" thickTop="1" x14ac:dyDescent="0.25">
      <c r="B121" s="10"/>
      <c r="F121" s="22"/>
      <c r="I121" s="13"/>
      <c r="J121" s="15">
        <f>SUM(J110:J119)</f>
        <v>0</v>
      </c>
    </row>
    <row r="122" spans="1:10" x14ac:dyDescent="0.25">
      <c r="B122" s="76" t="s">
        <v>85</v>
      </c>
      <c r="C122" s="77"/>
      <c r="D122" s="46">
        <f>IFERROR(IF(E106&gt;F120,J121/F120*(E104+E105),J121*E106/(E104+E105)),0)</f>
        <v>0</v>
      </c>
      <c r="F122" s="22"/>
    </row>
    <row r="123" spans="1:10" x14ac:dyDescent="0.25">
      <c r="B123" s="33"/>
      <c r="C123" s="34"/>
      <c r="D123" s="70" t="str">
        <f>IF($E$104=$D$120,$H$11,$H$10)</f>
        <v>Som factuurlijnen = totaal factuurbedrag: OK</v>
      </c>
      <c r="E123" s="70"/>
      <c r="F123" s="22"/>
    </row>
    <row r="124" spans="1:10" x14ac:dyDescent="0.25">
      <c r="B124" s="13"/>
      <c r="C124" s="14"/>
      <c r="D124" s="25"/>
      <c r="E124" s="25"/>
      <c r="F124" s="26"/>
    </row>
    <row r="127" spans="1:10" x14ac:dyDescent="0.25">
      <c r="A127" s="40">
        <v>6</v>
      </c>
      <c r="B127" s="8" t="s">
        <v>75</v>
      </c>
      <c r="C127" s="43"/>
      <c r="D127" s="19" t="s">
        <v>76</v>
      </c>
      <c r="E127" s="49"/>
      <c r="F127" s="20"/>
    </row>
    <row r="128" spans="1:10" x14ac:dyDescent="0.25">
      <c r="B128" s="10" t="s">
        <v>77</v>
      </c>
      <c r="C128" s="38"/>
      <c r="D128" s="21" t="s">
        <v>29</v>
      </c>
      <c r="E128" s="50"/>
      <c r="F128" s="22"/>
    </row>
    <row r="129" spans="2:10" x14ac:dyDescent="0.25">
      <c r="B129" s="10" t="s">
        <v>30</v>
      </c>
      <c r="C129" s="38"/>
      <c r="D129" s="21" t="s">
        <v>78</v>
      </c>
      <c r="E129" s="50"/>
      <c r="F129" s="22"/>
    </row>
    <row r="130" spans="2:10" x14ac:dyDescent="0.25">
      <c r="B130" s="10" t="s">
        <v>79</v>
      </c>
      <c r="C130" s="38"/>
      <c r="D130" s="17" t="s">
        <v>80</v>
      </c>
      <c r="E130" s="50"/>
      <c r="F130" s="22"/>
    </row>
    <row r="131" spans="2:10" x14ac:dyDescent="0.25">
      <c r="B131" s="10"/>
      <c r="F131" s="22"/>
    </row>
    <row r="132" spans="2:10" x14ac:dyDescent="0.25">
      <c r="B132" s="12" t="s">
        <v>33</v>
      </c>
      <c r="C132" s="7" t="s">
        <v>34</v>
      </c>
      <c r="D132" s="23" t="s">
        <v>35</v>
      </c>
      <c r="E132" s="23" t="s">
        <v>36</v>
      </c>
      <c r="F132" s="24" t="s">
        <v>37</v>
      </c>
      <c r="G132" s="7"/>
      <c r="H132" s="7"/>
      <c r="I132" s="7"/>
      <c r="J132" s="7"/>
    </row>
    <row r="133" spans="2:10" x14ac:dyDescent="0.25">
      <c r="B133" s="44"/>
      <c r="C133" s="45"/>
      <c r="D133" s="47"/>
      <c r="E133" s="17" t="b">
        <f>IF(Tabel1810123[[#This Row],[Type kost]]="subsidiabele kost aan 21% BTW",Tabel1810123[[#This Row],[Totaal excl. btw (€)]]*0.21,IF(Tabel1810123[[#This Row],[Type kost]]="subsidiabele kost aan 12% BTW",Tabel1810123[[#This Row],[Totaal excl. btw (€)]]*0.12,IF(C133="subsidiabele kost aan 6% BTW",D133*0.06,IF(Tabel1810123[[#This Row],[Type kost]]="subsidiabele kost aan 0% BTW",0,IF(Tabel1810123[[#This Row],[Type kost]]="niet-subsidiabele kost / hoort niet bij deze deelinvestering aan 21% BTW",Tabel1810123[[#This Row],[Totaal excl. btw (€)]]*0.21,IF(Tabel1810123[[#This Row],[Type kost]]="niet-subsidiabele kost / hoort niet bij deze deelinvestering aan 12% BTW",Tabel1810123[[#This Row],[Totaal excl. btw (€)]]*0.12,IF(Tabel1810123[[#This Row],[Type kost]]="niet-subsidiabele kost / hoort niet bij deze deelinvestering aan 6% BTW",Tabel1810123[[#This Row],[Totaal excl. btw (€)]]*0.06,IF(Tabel1810123[[#This Row],[Type kost]]="niet-subsidiabele kost / hoort niet bij deze deelinvestering aan 0% BTW",0))))))))</f>
        <v>0</v>
      </c>
      <c r="F133" s="22">
        <f>Tabel1810123[[#This Row],[Totaal excl. btw (€)]]+Tabel1810123[[#This Row],[BTW bedrag (€)]]</f>
        <v>0</v>
      </c>
      <c r="I133" s="8" t="s">
        <v>112</v>
      </c>
      <c r="J133" s="9" t="b">
        <f>IF(C133="subsidiabele kost aan 21% BTW",SUM(D133),IF(C133="subsidiabele kost aan 12% BTW",SUM(D133),IF(C133="subsidiabele kost aan 6% BTW",SUM(D133),IF(C133="subsidiabele kost aan 0% BTW",SUM(D133)))))</f>
        <v>0</v>
      </c>
    </row>
    <row r="134" spans="2:10" x14ac:dyDescent="0.25">
      <c r="B134" s="44"/>
      <c r="C134" s="45"/>
      <c r="D134" s="47"/>
      <c r="E134" s="17" t="b">
        <f>IF(Tabel1810123[[#This Row],[Type kost]]="subsidiabele kost aan 21% BTW",Tabel1810123[[#This Row],[Totaal excl. btw (€)]]*0.21,IF(Tabel1810123[[#This Row],[Type kost]]="subsidiabele kost aan 12% BTW",Tabel1810123[[#This Row],[Totaal excl. btw (€)]]*0.12,IF(C134="subsidiabele kost aan 6% BTW",D134*0.06,IF(Tabel1810123[[#This Row],[Type kost]]="subsidiabele kost aan 0% BTW",0,IF(Tabel1810123[[#This Row],[Type kost]]="niet-subsidiabele kost / hoort niet bij deze deelinvestering aan 21% BTW",Tabel1810123[[#This Row],[Totaal excl. btw (€)]]*0.21,IF(Tabel1810123[[#This Row],[Type kost]]="niet-subsidiabele kost / hoort niet bij deze deelinvestering aan 12% BTW",Tabel1810123[[#This Row],[Totaal excl. btw (€)]]*0.12,IF(Tabel1810123[[#This Row],[Type kost]]="niet-subsidiabele kost / hoort niet bij deze deelinvestering aan 6% BTW",Tabel1810123[[#This Row],[Totaal excl. btw (€)]]*0.06,IF(Tabel1810123[[#This Row],[Type kost]]="niet-subsidiabele kost / hoort niet bij deze deelinvestering aan 0% BTW",0))))))))</f>
        <v>0</v>
      </c>
      <c r="F134" s="22">
        <f>Tabel1810123[[#This Row],[Totaal excl. btw (€)]]+Tabel1810123[[#This Row],[BTW bedrag (€)]]</f>
        <v>0</v>
      </c>
      <c r="I134" s="10" t="s">
        <v>113</v>
      </c>
      <c r="J134" s="11" t="b">
        <f t="shared" ref="J134:J142" si="5">IF(C134="subsidiabele kost aan 21% BTW",SUM(D134),IF(C134="subsidiabele kost aan 12% BTW",SUM(D134),IF(C134="subsidiabele kost aan 6% BTW",SUM(D134),IF(C134="subsidiabele kost aan 0% BTW",SUM(D134)))))</f>
        <v>0</v>
      </c>
    </row>
    <row r="135" spans="2:10" x14ac:dyDescent="0.25">
      <c r="B135" s="44"/>
      <c r="C135" s="45"/>
      <c r="D135" s="47"/>
      <c r="E135" s="17" t="b">
        <f>IF(Tabel1810123[[#This Row],[Type kost]]="subsidiabele kost aan 21% BTW",Tabel1810123[[#This Row],[Totaal excl. btw (€)]]*0.21,IF(Tabel1810123[[#This Row],[Type kost]]="subsidiabele kost aan 12% BTW",Tabel1810123[[#This Row],[Totaal excl. btw (€)]]*0.12,IF(C135="subsidiabele kost aan 6% BTW",D135*0.06,IF(Tabel1810123[[#This Row],[Type kost]]="subsidiabele kost aan 0% BTW",0,IF(Tabel1810123[[#This Row],[Type kost]]="niet-subsidiabele kost / hoort niet bij deze deelinvestering aan 21% BTW",Tabel1810123[[#This Row],[Totaal excl. btw (€)]]*0.21,IF(Tabel1810123[[#This Row],[Type kost]]="niet-subsidiabele kost / hoort niet bij deze deelinvestering aan 12% BTW",Tabel1810123[[#This Row],[Totaal excl. btw (€)]]*0.12,IF(Tabel1810123[[#This Row],[Type kost]]="niet-subsidiabele kost / hoort niet bij deze deelinvestering aan 6% BTW",Tabel1810123[[#This Row],[Totaal excl. btw (€)]]*0.06,IF(Tabel1810123[[#This Row],[Type kost]]="niet-subsidiabele kost / hoort niet bij deze deelinvestering aan 0% BTW",0))))))))</f>
        <v>0</v>
      </c>
      <c r="F135" s="22">
        <f>Tabel1810123[[#This Row],[Totaal excl. btw (€)]]+Tabel1810123[[#This Row],[BTW bedrag (€)]]</f>
        <v>0</v>
      </c>
      <c r="I135" s="10" t="s">
        <v>114</v>
      </c>
      <c r="J135" s="11" t="b">
        <f t="shared" si="5"/>
        <v>0</v>
      </c>
    </row>
    <row r="136" spans="2:10" x14ac:dyDescent="0.25">
      <c r="B136" s="44"/>
      <c r="C136" s="45"/>
      <c r="D136" s="47"/>
      <c r="E136" s="17" t="b">
        <f>IF(Tabel1810123[[#This Row],[Type kost]]="subsidiabele kost aan 21% BTW",Tabel1810123[[#This Row],[Totaal excl. btw (€)]]*0.21,IF(Tabel1810123[[#This Row],[Type kost]]="subsidiabele kost aan 12% BTW",Tabel1810123[[#This Row],[Totaal excl. btw (€)]]*0.12,IF(C136="subsidiabele kost aan 6% BTW",D136*0.06,IF(Tabel1810123[[#This Row],[Type kost]]="subsidiabele kost aan 0% BTW",0,IF(Tabel1810123[[#This Row],[Type kost]]="niet-subsidiabele kost / hoort niet bij deze deelinvestering aan 21% BTW",Tabel1810123[[#This Row],[Totaal excl. btw (€)]]*0.21,IF(Tabel1810123[[#This Row],[Type kost]]="niet-subsidiabele kost / hoort niet bij deze deelinvestering aan 12% BTW",Tabel1810123[[#This Row],[Totaal excl. btw (€)]]*0.12,IF(Tabel1810123[[#This Row],[Type kost]]="niet-subsidiabele kost / hoort niet bij deze deelinvestering aan 6% BTW",Tabel1810123[[#This Row],[Totaal excl. btw (€)]]*0.06,IF(Tabel1810123[[#This Row],[Type kost]]="niet-subsidiabele kost / hoort niet bij deze deelinvestering aan 0% BTW",0))))))))</f>
        <v>0</v>
      </c>
      <c r="F136" s="22">
        <f>Tabel1810123[[#This Row],[Totaal excl. btw (€)]]+Tabel1810123[[#This Row],[BTW bedrag (€)]]</f>
        <v>0</v>
      </c>
      <c r="I136" s="10" t="s">
        <v>115</v>
      </c>
      <c r="J136" s="11" t="b">
        <f t="shared" si="5"/>
        <v>0</v>
      </c>
    </row>
    <row r="137" spans="2:10" x14ac:dyDescent="0.25">
      <c r="B137" s="44"/>
      <c r="C137" s="45"/>
      <c r="D137" s="47"/>
      <c r="E137" s="17" t="b">
        <f>IF(Tabel1810123[[#This Row],[Type kost]]="subsidiabele kost aan 21% BTW",Tabel1810123[[#This Row],[Totaal excl. btw (€)]]*0.21,IF(Tabel1810123[[#This Row],[Type kost]]="subsidiabele kost aan 12% BTW",Tabel1810123[[#This Row],[Totaal excl. btw (€)]]*0.12,IF(C137="subsidiabele kost aan 6% BTW",D137*0.06,IF(Tabel1810123[[#This Row],[Type kost]]="subsidiabele kost aan 0% BTW",0,IF(Tabel1810123[[#This Row],[Type kost]]="niet-subsidiabele kost / hoort niet bij deze deelinvestering aan 21% BTW",Tabel1810123[[#This Row],[Totaal excl. btw (€)]]*0.21,IF(Tabel1810123[[#This Row],[Type kost]]="niet-subsidiabele kost / hoort niet bij deze deelinvestering aan 12% BTW",Tabel1810123[[#This Row],[Totaal excl. btw (€)]]*0.12,IF(Tabel1810123[[#This Row],[Type kost]]="niet-subsidiabele kost / hoort niet bij deze deelinvestering aan 6% BTW",Tabel1810123[[#This Row],[Totaal excl. btw (€)]]*0.06,IF(Tabel1810123[[#This Row],[Type kost]]="niet-subsidiabele kost / hoort niet bij deze deelinvestering aan 0% BTW",0))))))))</f>
        <v>0</v>
      </c>
      <c r="F137" s="22">
        <f>Tabel1810123[[#This Row],[Totaal excl. btw (€)]]+Tabel1810123[[#This Row],[BTW bedrag (€)]]</f>
        <v>0</v>
      </c>
      <c r="I137" s="10" t="s">
        <v>116</v>
      </c>
      <c r="J137" s="11" t="b">
        <f t="shared" si="5"/>
        <v>0</v>
      </c>
    </row>
    <row r="138" spans="2:10" x14ac:dyDescent="0.25">
      <c r="B138" s="44"/>
      <c r="C138" s="45"/>
      <c r="D138" s="47"/>
      <c r="E138" s="17" t="b">
        <f>IF(Tabel1810123[[#This Row],[Type kost]]="subsidiabele kost aan 21% BTW",Tabel1810123[[#This Row],[Totaal excl. btw (€)]]*0.21,IF(Tabel1810123[[#This Row],[Type kost]]="subsidiabele kost aan 12% BTW",Tabel1810123[[#This Row],[Totaal excl. btw (€)]]*0.12,IF(C138="subsidiabele kost aan 6% BTW",D138*0.06,IF(Tabel1810123[[#This Row],[Type kost]]="subsidiabele kost aan 0% BTW",0,IF(Tabel1810123[[#This Row],[Type kost]]="niet-subsidiabele kost / hoort niet bij deze deelinvestering aan 21% BTW",Tabel1810123[[#This Row],[Totaal excl. btw (€)]]*0.21,IF(Tabel1810123[[#This Row],[Type kost]]="niet-subsidiabele kost / hoort niet bij deze deelinvestering aan 12% BTW",Tabel1810123[[#This Row],[Totaal excl. btw (€)]]*0.12,IF(Tabel1810123[[#This Row],[Type kost]]="niet-subsidiabele kost / hoort niet bij deze deelinvestering aan 6% BTW",Tabel1810123[[#This Row],[Totaal excl. btw (€)]]*0.06,IF(Tabel1810123[[#This Row],[Type kost]]="niet-subsidiabele kost / hoort niet bij deze deelinvestering aan 0% BTW",0))))))))</f>
        <v>0</v>
      </c>
      <c r="F138" s="22">
        <f>Tabel1810123[[#This Row],[Totaal excl. btw (€)]]+Tabel1810123[[#This Row],[BTW bedrag (€)]]</f>
        <v>0</v>
      </c>
      <c r="I138" s="10" t="s">
        <v>117</v>
      </c>
      <c r="J138" s="11" t="b">
        <f t="shared" si="5"/>
        <v>0</v>
      </c>
    </row>
    <row r="139" spans="2:10" x14ac:dyDescent="0.25">
      <c r="B139" s="44"/>
      <c r="C139" s="45"/>
      <c r="D139" s="47"/>
      <c r="E139" s="17" t="b">
        <f>IF(Tabel1810123[[#This Row],[Type kost]]="subsidiabele kost aan 21% BTW",Tabel1810123[[#This Row],[Totaal excl. btw (€)]]*0.21,IF(Tabel1810123[[#This Row],[Type kost]]="subsidiabele kost aan 12% BTW",Tabel1810123[[#This Row],[Totaal excl. btw (€)]]*0.12,IF(C139="subsidiabele kost aan 6% BTW",D139*0.06,IF(Tabel1810123[[#This Row],[Type kost]]="subsidiabele kost aan 0% BTW",0,IF(Tabel1810123[[#This Row],[Type kost]]="niet-subsidiabele kost / hoort niet bij deze deelinvestering aan 21% BTW",Tabel1810123[[#This Row],[Totaal excl. btw (€)]]*0.21,IF(Tabel1810123[[#This Row],[Type kost]]="niet-subsidiabele kost / hoort niet bij deze deelinvestering aan 12% BTW",Tabel1810123[[#This Row],[Totaal excl. btw (€)]]*0.12,IF(Tabel1810123[[#This Row],[Type kost]]="niet-subsidiabele kost / hoort niet bij deze deelinvestering aan 6% BTW",Tabel1810123[[#This Row],[Totaal excl. btw (€)]]*0.06,IF(Tabel1810123[[#This Row],[Type kost]]="niet-subsidiabele kost / hoort niet bij deze deelinvestering aan 0% BTW",0))))))))</f>
        <v>0</v>
      </c>
      <c r="F139" s="22">
        <f>Tabel1810123[[#This Row],[Totaal excl. btw (€)]]+Tabel1810123[[#This Row],[BTW bedrag (€)]]</f>
        <v>0</v>
      </c>
      <c r="I139" s="10" t="s">
        <v>118</v>
      </c>
      <c r="J139" s="11" t="b">
        <f t="shared" si="5"/>
        <v>0</v>
      </c>
    </row>
    <row r="140" spans="2:10" x14ac:dyDescent="0.25">
      <c r="B140" s="44"/>
      <c r="C140" s="45"/>
      <c r="D140" s="47"/>
      <c r="E140" s="17" t="b">
        <f>IF(Tabel1810123[[#This Row],[Type kost]]="subsidiabele kost aan 21% BTW",Tabel1810123[[#This Row],[Totaal excl. btw (€)]]*0.21,IF(Tabel1810123[[#This Row],[Type kost]]="subsidiabele kost aan 12% BTW",Tabel1810123[[#This Row],[Totaal excl. btw (€)]]*0.12,IF(C140="subsidiabele kost aan 6% BTW",D140*0.06,IF(Tabel1810123[[#This Row],[Type kost]]="subsidiabele kost aan 0% BTW",0,IF(Tabel1810123[[#This Row],[Type kost]]="niet-subsidiabele kost / hoort niet bij deze deelinvestering aan 21% BTW",Tabel1810123[[#This Row],[Totaal excl. btw (€)]]*0.21,IF(Tabel1810123[[#This Row],[Type kost]]="niet-subsidiabele kost / hoort niet bij deze deelinvestering aan 12% BTW",Tabel1810123[[#This Row],[Totaal excl. btw (€)]]*0.12,IF(Tabel1810123[[#This Row],[Type kost]]="niet-subsidiabele kost / hoort niet bij deze deelinvestering aan 6% BTW",Tabel1810123[[#This Row],[Totaal excl. btw (€)]]*0.06,IF(Tabel1810123[[#This Row],[Type kost]]="niet-subsidiabele kost / hoort niet bij deze deelinvestering aan 0% BTW",0))))))))</f>
        <v>0</v>
      </c>
      <c r="F140" s="22">
        <f>Tabel1810123[[#This Row],[Totaal excl. btw (€)]]+Tabel1810123[[#This Row],[BTW bedrag (€)]]</f>
        <v>0</v>
      </c>
      <c r="I140" s="10" t="s">
        <v>119</v>
      </c>
      <c r="J140" s="11" t="b">
        <f t="shared" si="5"/>
        <v>0</v>
      </c>
    </row>
    <row r="141" spans="2:10" x14ac:dyDescent="0.25">
      <c r="B141" s="44"/>
      <c r="C141" s="45"/>
      <c r="D141" s="47"/>
      <c r="E141" s="17" t="b">
        <f>IF(Tabel1810123[[#This Row],[Type kost]]="subsidiabele kost aan 21% BTW",Tabel1810123[[#This Row],[Totaal excl. btw (€)]]*0.21,IF(Tabel1810123[[#This Row],[Type kost]]="subsidiabele kost aan 12% BTW",Tabel1810123[[#This Row],[Totaal excl. btw (€)]]*0.12,IF(C141="subsidiabele kost aan 6% BTW",D141*0.06,IF(Tabel1810123[[#This Row],[Type kost]]="subsidiabele kost aan 0% BTW",0,IF(Tabel1810123[[#This Row],[Type kost]]="niet-subsidiabele kost / hoort niet bij deze deelinvestering aan 21% BTW",Tabel1810123[[#This Row],[Totaal excl. btw (€)]]*0.21,IF(Tabel1810123[[#This Row],[Type kost]]="niet-subsidiabele kost / hoort niet bij deze deelinvestering aan 12% BTW",Tabel1810123[[#This Row],[Totaal excl. btw (€)]]*0.12,IF(Tabel1810123[[#This Row],[Type kost]]="niet-subsidiabele kost / hoort niet bij deze deelinvestering aan 6% BTW",Tabel1810123[[#This Row],[Totaal excl. btw (€)]]*0.06,IF(Tabel1810123[[#This Row],[Type kost]]="niet-subsidiabele kost / hoort niet bij deze deelinvestering aan 0% BTW",0))))))))</f>
        <v>0</v>
      </c>
      <c r="F141" s="22">
        <f>Tabel1810123[[#This Row],[Totaal excl. btw (€)]]+Tabel1810123[[#This Row],[BTW bedrag (€)]]</f>
        <v>0</v>
      </c>
      <c r="I141" s="10" t="s">
        <v>120</v>
      </c>
      <c r="J141" s="11" t="b">
        <f t="shared" si="5"/>
        <v>0</v>
      </c>
    </row>
    <row r="142" spans="2:10" x14ac:dyDescent="0.25">
      <c r="B142" s="44"/>
      <c r="C142" s="45"/>
      <c r="D142" s="47"/>
      <c r="E142" s="17" t="b">
        <f>IF(Tabel1810123[[#This Row],[Type kost]]="subsidiabele kost aan 21% BTW",Tabel1810123[[#This Row],[Totaal excl. btw (€)]]*0.21,IF(Tabel1810123[[#This Row],[Type kost]]="subsidiabele kost aan 12% BTW",Tabel1810123[[#This Row],[Totaal excl. btw (€)]]*0.12,IF(C142="subsidiabele kost aan 6% BTW",D142*0.06,IF(Tabel1810123[[#This Row],[Type kost]]="subsidiabele kost aan 0% BTW",0,IF(Tabel1810123[[#This Row],[Type kost]]="niet-subsidiabele kost / hoort niet bij deze deelinvestering aan 21% BTW",Tabel1810123[[#This Row],[Totaal excl. btw (€)]]*0.21,IF(Tabel1810123[[#This Row],[Type kost]]="niet-subsidiabele kost / hoort niet bij deze deelinvestering aan 12% BTW",Tabel1810123[[#This Row],[Totaal excl. btw (€)]]*0.12,IF(Tabel1810123[[#This Row],[Type kost]]="niet-subsidiabele kost / hoort niet bij deze deelinvestering aan 6% BTW",Tabel1810123[[#This Row],[Totaal excl. btw (€)]]*0.06,IF(Tabel1810123[[#This Row],[Type kost]]="niet-subsidiabele kost / hoort niet bij deze deelinvestering aan 0% BTW",0))))))))</f>
        <v>0</v>
      </c>
      <c r="F142" s="22">
        <f>Tabel1810123[[#This Row],[Totaal excl. btw (€)]]+Tabel1810123[[#This Row],[BTW bedrag (€)]]</f>
        <v>0</v>
      </c>
      <c r="I142" s="10" t="s">
        <v>121</v>
      </c>
      <c r="J142" s="11" t="b">
        <f t="shared" si="5"/>
        <v>0</v>
      </c>
    </row>
    <row r="143" spans="2:10" ht="15.75" thickBot="1" x14ac:dyDescent="0.3">
      <c r="B143" s="10"/>
      <c r="D143" s="22">
        <f>SUM(Tabel1810123[Totaal excl. btw (€)])</f>
        <v>0</v>
      </c>
      <c r="E143" s="22">
        <f>SUM(Tabel1810123[BTW bedrag (€)])</f>
        <v>0</v>
      </c>
      <c r="F143" s="22">
        <f>SUM(Tabel1810123[Totaal bedrag incl. btw(€)])</f>
        <v>0</v>
      </c>
      <c r="I143" s="10"/>
      <c r="J143" s="16"/>
    </row>
    <row r="144" spans="2:10" ht="15.75" thickTop="1" x14ac:dyDescent="0.25">
      <c r="B144" s="10"/>
      <c r="F144" s="22"/>
      <c r="I144" s="13"/>
      <c r="J144" s="15">
        <f>SUM(J133:J142)</f>
        <v>0</v>
      </c>
    </row>
    <row r="145" spans="1:10" x14ac:dyDescent="0.25">
      <c r="B145" s="76" t="s">
        <v>85</v>
      </c>
      <c r="C145" s="77"/>
      <c r="D145" s="46">
        <f>IFERROR(IF(E129&gt;F143,J144/F143*(E127+E128),J144*E129/(E127+E128)),0)</f>
        <v>0</v>
      </c>
      <c r="F145" s="22"/>
    </row>
    <row r="146" spans="1:10" x14ac:dyDescent="0.25">
      <c r="B146" s="33"/>
      <c r="C146" s="34"/>
      <c r="D146" s="70" t="str">
        <f>IF($E$127=$D$143,$H$11,$H$10)</f>
        <v>Som factuurlijnen = totaal factuurbedrag: OK</v>
      </c>
      <c r="E146" s="70"/>
      <c r="F146" s="22"/>
    </row>
    <row r="147" spans="1:10" x14ac:dyDescent="0.25">
      <c r="B147" s="13"/>
      <c r="C147" s="14"/>
      <c r="D147" s="25"/>
      <c r="E147" s="25"/>
      <c r="F147" s="26"/>
    </row>
    <row r="150" spans="1:10" x14ac:dyDescent="0.25">
      <c r="A150" s="40">
        <v>7</v>
      </c>
      <c r="B150" s="8" t="s">
        <v>75</v>
      </c>
      <c r="C150" s="43"/>
      <c r="D150" s="19" t="s">
        <v>76</v>
      </c>
      <c r="E150" s="49"/>
      <c r="F150" s="20"/>
    </row>
    <row r="151" spans="1:10" x14ac:dyDescent="0.25">
      <c r="B151" s="10" t="s">
        <v>77</v>
      </c>
      <c r="C151" s="38"/>
      <c r="D151" s="21" t="s">
        <v>29</v>
      </c>
      <c r="E151" s="50"/>
      <c r="F151" s="22"/>
    </row>
    <row r="152" spans="1:10" x14ac:dyDescent="0.25">
      <c r="B152" s="10" t="s">
        <v>30</v>
      </c>
      <c r="C152" s="38"/>
      <c r="D152" s="21" t="s">
        <v>78</v>
      </c>
      <c r="E152" s="50"/>
      <c r="F152" s="22"/>
    </row>
    <row r="153" spans="1:10" x14ac:dyDescent="0.25">
      <c r="B153" s="10" t="s">
        <v>79</v>
      </c>
      <c r="C153" s="38"/>
      <c r="D153" s="17" t="s">
        <v>80</v>
      </c>
      <c r="E153" s="50"/>
      <c r="F153" s="22"/>
    </row>
    <row r="154" spans="1:10" x14ac:dyDescent="0.25">
      <c r="B154" s="10"/>
      <c r="F154" s="22"/>
    </row>
    <row r="155" spans="1:10" x14ac:dyDescent="0.25">
      <c r="A155" s="29"/>
      <c r="B155" s="12" t="s">
        <v>33</v>
      </c>
      <c r="C155" s="7" t="s">
        <v>34</v>
      </c>
      <c r="D155" s="23" t="s">
        <v>35</v>
      </c>
      <c r="E155" s="23" t="s">
        <v>36</v>
      </c>
      <c r="F155" s="24" t="s">
        <v>37</v>
      </c>
      <c r="G155" s="7"/>
      <c r="I155" s="7"/>
    </row>
    <row r="156" spans="1:10" x14ac:dyDescent="0.25">
      <c r="B156" s="44"/>
      <c r="C156" s="45"/>
      <c r="D156" s="47"/>
      <c r="E156" s="17" t="b">
        <f>IF(Tabel14[[#This Row],[Type kost]]="subsidiabele kost aan 21% BTW",Tabel14[[#This Row],[Totaal excl. btw (€)]]*0.21,IF(Tabel14[[#This Row],[Type kost]]="subsidiabele kost aan 12% BTW",Tabel14[[#This Row],[Totaal excl. btw (€)]]*0.12,IF(C156="subsidiabele kost aan 6% BTW",D156*0.06,IF(Tabel14[[#This Row],[Type kost]]="subsidiabele kost aan 0% BTW",0,IF(Tabel14[[#This Row],[Type kost]]="niet-subsidiabele kost / hoort niet bij deze deelinvestering aan 21% BTW",Tabel14[[#This Row],[Totaal excl. btw (€)]]*0.21,IF(Tabel14[[#This Row],[Type kost]]="niet-subsidiabele kost / hoort niet bij deze deelinvestering aan 12% BTW",Tabel14[[#This Row],[Totaal excl. btw (€)]]*0.12,IF(Tabel14[[#This Row],[Type kost]]="niet-subsidiabele kost / hoort niet bij deze deelinvestering aan 6% BTW",Tabel14[[#This Row],[Totaal excl. btw (€)]]*0.06,IF(Tabel14[[#This Row],[Type kost]]="niet-subsidiabele kost / hoort niet bij deze deelinvestering aan 0% BTW",0))))))))</f>
        <v>0</v>
      </c>
      <c r="F156" s="22">
        <f>Tabel14[[#This Row],[Totaal excl. btw (€)]]+Tabel14[[#This Row],[BTW bedrag (€)]]</f>
        <v>0</v>
      </c>
      <c r="I156" s="8" t="s">
        <v>122</v>
      </c>
      <c r="J156" s="9" t="b">
        <f>IF(C156="subsidiabele kost aan 21% BTW",SUM(D156),IF(C156="subsidiabele kost aan 12% BTW",SUM(D156),IF(C156="subsidiabele kost aan 6% BTW",SUM(D156),IF(C156="subsidiabele kost aan 0% BTW",SUM(D156)))))</f>
        <v>0</v>
      </c>
    </row>
    <row r="157" spans="1:10" x14ac:dyDescent="0.25">
      <c r="B157" s="44"/>
      <c r="C157" s="45"/>
      <c r="D157" s="47"/>
      <c r="E157" s="17" t="b">
        <f>IF(Tabel14[[#This Row],[Type kost]]="subsidiabele kost aan 21% BTW",Tabel14[[#This Row],[Totaal excl. btw (€)]]*0.21,IF(Tabel14[[#This Row],[Type kost]]="subsidiabele kost aan 12% BTW",Tabel14[[#This Row],[Totaal excl. btw (€)]]*0.12,IF(C157="subsidiabele kost aan 6% BTW",D157*0.06,IF(Tabel14[[#This Row],[Type kost]]="subsidiabele kost aan 0% BTW",0,IF(Tabel14[[#This Row],[Type kost]]="niet-subsidiabele kost / hoort niet bij deze deelinvestering aan 21% BTW",Tabel14[[#This Row],[Totaal excl. btw (€)]]*0.21,IF(Tabel14[[#This Row],[Type kost]]="niet-subsidiabele kost / hoort niet bij deze deelinvestering aan 12% BTW",Tabel14[[#This Row],[Totaal excl. btw (€)]]*0.12,IF(Tabel14[[#This Row],[Type kost]]="niet-subsidiabele kost / hoort niet bij deze deelinvestering aan 6% BTW",Tabel14[[#This Row],[Totaal excl. btw (€)]]*0.06,IF(Tabel14[[#This Row],[Type kost]]="niet-subsidiabele kost / hoort niet bij deze deelinvestering aan 0% BTW",0))))))))</f>
        <v>0</v>
      </c>
      <c r="F157" s="22">
        <f>Tabel14[[#This Row],[Totaal excl. btw (€)]]+Tabel14[[#This Row],[BTW bedrag (€)]]</f>
        <v>0</v>
      </c>
      <c r="I157" s="10" t="s">
        <v>123</v>
      </c>
      <c r="J157" s="11" t="b">
        <f t="shared" ref="J157:J165" si="6">IF(C157="subsidiabele kost aan 21% BTW",SUM(D157),IF(C157="subsidiabele kost aan 12% BTW",SUM(D157),IF(C157="subsidiabele kost aan 6% BTW",SUM(D157),IF(C157="subsidiabele kost aan 0% BTW",SUM(D157)))))</f>
        <v>0</v>
      </c>
    </row>
    <row r="158" spans="1:10" x14ac:dyDescent="0.25">
      <c r="B158" s="44"/>
      <c r="C158" s="45"/>
      <c r="D158" s="47"/>
      <c r="E158" s="17" t="b">
        <f>IF(Tabel14[[#This Row],[Type kost]]="subsidiabele kost aan 21% BTW",Tabel14[[#This Row],[Totaal excl. btw (€)]]*0.21,IF(Tabel14[[#This Row],[Type kost]]="subsidiabele kost aan 12% BTW",Tabel14[[#This Row],[Totaal excl. btw (€)]]*0.12,IF(C158="subsidiabele kost aan 6% BTW",D158*0.06,IF(Tabel14[[#This Row],[Type kost]]="subsidiabele kost aan 0% BTW",0,IF(Tabel14[[#This Row],[Type kost]]="niet-subsidiabele kost / hoort niet bij deze deelinvestering aan 21% BTW",Tabel14[[#This Row],[Totaal excl. btw (€)]]*0.21,IF(Tabel14[[#This Row],[Type kost]]="niet-subsidiabele kost / hoort niet bij deze deelinvestering aan 12% BTW",Tabel14[[#This Row],[Totaal excl. btw (€)]]*0.12,IF(Tabel14[[#This Row],[Type kost]]="niet-subsidiabele kost / hoort niet bij deze deelinvestering aan 6% BTW",Tabel14[[#This Row],[Totaal excl. btw (€)]]*0.06,IF(Tabel14[[#This Row],[Type kost]]="niet-subsidiabele kost / hoort niet bij deze deelinvestering aan 0% BTW",0))))))))</f>
        <v>0</v>
      </c>
      <c r="F158" s="22">
        <f>Tabel14[[#This Row],[Totaal excl. btw (€)]]+Tabel14[[#This Row],[BTW bedrag (€)]]</f>
        <v>0</v>
      </c>
      <c r="I158" s="10" t="s">
        <v>124</v>
      </c>
      <c r="J158" s="11" t="b">
        <f t="shared" si="6"/>
        <v>0</v>
      </c>
    </row>
    <row r="159" spans="1:10" x14ac:dyDescent="0.25">
      <c r="B159" s="44"/>
      <c r="C159" s="45"/>
      <c r="D159" s="47"/>
      <c r="E159" s="17" t="b">
        <f>IF(Tabel14[[#This Row],[Type kost]]="subsidiabele kost aan 21% BTW",Tabel14[[#This Row],[Totaal excl. btw (€)]]*0.21,IF(Tabel14[[#This Row],[Type kost]]="subsidiabele kost aan 12% BTW",Tabel14[[#This Row],[Totaal excl. btw (€)]]*0.12,IF(C159="subsidiabele kost aan 6% BTW",D159*0.06,IF(Tabel14[[#This Row],[Type kost]]="subsidiabele kost aan 0% BTW",0,IF(Tabel14[[#This Row],[Type kost]]="niet-subsidiabele kost / hoort niet bij deze deelinvestering aan 21% BTW",Tabel14[[#This Row],[Totaal excl. btw (€)]]*0.21,IF(Tabel14[[#This Row],[Type kost]]="niet-subsidiabele kost / hoort niet bij deze deelinvestering aan 12% BTW",Tabel14[[#This Row],[Totaal excl. btw (€)]]*0.12,IF(Tabel14[[#This Row],[Type kost]]="niet-subsidiabele kost / hoort niet bij deze deelinvestering aan 6% BTW",Tabel14[[#This Row],[Totaal excl. btw (€)]]*0.06,IF(Tabel14[[#This Row],[Type kost]]="niet-subsidiabele kost / hoort niet bij deze deelinvestering aan 0% BTW",0))))))))</f>
        <v>0</v>
      </c>
      <c r="F159" s="22">
        <f>Tabel14[[#This Row],[Totaal excl. btw (€)]]+Tabel14[[#This Row],[BTW bedrag (€)]]</f>
        <v>0</v>
      </c>
      <c r="I159" s="10" t="s">
        <v>125</v>
      </c>
      <c r="J159" s="11" t="b">
        <f t="shared" si="6"/>
        <v>0</v>
      </c>
    </row>
    <row r="160" spans="1:10" x14ac:dyDescent="0.25">
      <c r="B160" s="44"/>
      <c r="C160" s="45"/>
      <c r="D160" s="47"/>
      <c r="E160" s="17" t="b">
        <f>IF(Tabel14[[#This Row],[Type kost]]="subsidiabele kost aan 21% BTW",Tabel14[[#This Row],[Totaal excl. btw (€)]]*0.21,IF(Tabel14[[#This Row],[Type kost]]="subsidiabele kost aan 12% BTW",Tabel14[[#This Row],[Totaal excl. btw (€)]]*0.12,IF(C160="subsidiabele kost aan 6% BTW",D160*0.06,IF(Tabel14[[#This Row],[Type kost]]="subsidiabele kost aan 0% BTW",0,IF(Tabel14[[#This Row],[Type kost]]="niet-subsidiabele kost / hoort niet bij deze deelinvestering aan 21% BTW",Tabel14[[#This Row],[Totaal excl. btw (€)]]*0.21,IF(Tabel14[[#This Row],[Type kost]]="niet-subsidiabele kost / hoort niet bij deze deelinvestering aan 12% BTW",Tabel14[[#This Row],[Totaal excl. btw (€)]]*0.12,IF(Tabel14[[#This Row],[Type kost]]="niet-subsidiabele kost / hoort niet bij deze deelinvestering aan 6% BTW",Tabel14[[#This Row],[Totaal excl. btw (€)]]*0.06,IF(Tabel14[[#This Row],[Type kost]]="niet-subsidiabele kost / hoort niet bij deze deelinvestering aan 0% BTW",0))))))))</f>
        <v>0</v>
      </c>
      <c r="F160" s="22">
        <f>Tabel14[[#This Row],[Totaal excl. btw (€)]]+Tabel14[[#This Row],[BTW bedrag (€)]]</f>
        <v>0</v>
      </c>
      <c r="I160" s="10" t="s">
        <v>126</v>
      </c>
      <c r="J160" s="11" t="b">
        <f t="shared" si="6"/>
        <v>0</v>
      </c>
    </row>
    <row r="161" spans="1:10" x14ac:dyDescent="0.25">
      <c r="B161" s="44"/>
      <c r="C161" s="45"/>
      <c r="D161" s="47"/>
      <c r="E161" s="17" t="b">
        <f>IF(Tabel14[[#This Row],[Type kost]]="subsidiabele kost aan 21% BTW",Tabel14[[#This Row],[Totaal excl. btw (€)]]*0.21,IF(Tabel14[[#This Row],[Type kost]]="subsidiabele kost aan 12% BTW",Tabel14[[#This Row],[Totaal excl. btw (€)]]*0.12,IF(C161="subsidiabele kost aan 6% BTW",D161*0.06,IF(Tabel14[[#This Row],[Type kost]]="subsidiabele kost aan 0% BTW",0,IF(Tabel14[[#This Row],[Type kost]]="niet-subsidiabele kost / hoort niet bij deze deelinvestering aan 21% BTW",Tabel14[[#This Row],[Totaal excl. btw (€)]]*0.21,IF(Tabel14[[#This Row],[Type kost]]="niet-subsidiabele kost / hoort niet bij deze deelinvestering aan 12% BTW",Tabel14[[#This Row],[Totaal excl. btw (€)]]*0.12,IF(Tabel14[[#This Row],[Type kost]]="niet-subsidiabele kost / hoort niet bij deze deelinvestering aan 6% BTW",Tabel14[[#This Row],[Totaal excl. btw (€)]]*0.06,IF(Tabel14[[#This Row],[Type kost]]="niet-subsidiabele kost / hoort niet bij deze deelinvestering aan 0% BTW",0))))))))</f>
        <v>0</v>
      </c>
      <c r="F161" s="22">
        <f>Tabel14[[#This Row],[Totaal excl. btw (€)]]+Tabel14[[#This Row],[BTW bedrag (€)]]</f>
        <v>0</v>
      </c>
      <c r="I161" s="10" t="s">
        <v>127</v>
      </c>
      <c r="J161" s="11" t="b">
        <f t="shared" si="6"/>
        <v>0</v>
      </c>
    </row>
    <row r="162" spans="1:10" x14ac:dyDescent="0.25">
      <c r="B162" s="44"/>
      <c r="C162" s="45"/>
      <c r="D162" s="47"/>
      <c r="E162" s="17" t="b">
        <f>IF(Tabel14[[#This Row],[Type kost]]="subsidiabele kost aan 21% BTW",Tabel14[[#This Row],[Totaal excl. btw (€)]]*0.21,IF(Tabel14[[#This Row],[Type kost]]="subsidiabele kost aan 12% BTW",Tabel14[[#This Row],[Totaal excl. btw (€)]]*0.12,IF(C162="subsidiabele kost aan 6% BTW",D162*0.06,IF(Tabel14[[#This Row],[Type kost]]="subsidiabele kost aan 0% BTW",0,IF(Tabel14[[#This Row],[Type kost]]="niet-subsidiabele kost / hoort niet bij deze deelinvestering aan 21% BTW",Tabel14[[#This Row],[Totaal excl. btw (€)]]*0.21,IF(Tabel14[[#This Row],[Type kost]]="niet-subsidiabele kost / hoort niet bij deze deelinvestering aan 12% BTW",Tabel14[[#This Row],[Totaal excl. btw (€)]]*0.12,IF(Tabel14[[#This Row],[Type kost]]="niet-subsidiabele kost / hoort niet bij deze deelinvestering aan 6% BTW",Tabel14[[#This Row],[Totaal excl. btw (€)]]*0.06,IF(Tabel14[[#This Row],[Type kost]]="niet-subsidiabele kost / hoort niet bij deze deelinvestering aan 0% BTW",0))))))))</f>
        <v>0</v>
      </c>
      <c r="F162" s="22">
        <f>Tabel14[[#This Row],[Totaal excl. btw (€)]]+Tabel14[[#This Row],[BTW bedrag (€)]]</f>
        <v>0</v>
      </c>
      <c r="I162" s="10" t="s">
        <v>128</v>
      </c>
      <c r="J162" s="11" t="b">
        <f t="shared" si="6"/>
        <v>0</v>
      </c>
    </row>
    <row r="163" spans="1:10" x14ac:dyDescent="0.25">
      <c r="B163" s="44"/>
      <c r="C163" s="45"/>
      <c r="D163" s="47"/>
      <c r="E163" s="17" t="b">
        <f>IF(Tabel14[[#This Row],[Type kost]]="subsidiabele kost aan 21% BTW",Tabel14[[#This Row],[Totaal excl. btw (€)]]*0.21,IF(Tabel14[[#This Row],[Type kost]]="subsidiabele kost aan 12% BTW",Tabel14[[#This Row],[Totaal excl. btw (€)]]*0.12,IF(C163="subsidiabele kost aan 6% BTW",D163*0.06,IF(Tabel14[[#This Row],[Type kost]]="subsidiabele kost aan 0% BTW",0,IF(Tabel14[[#This Row],[Type kost]]="niet-subsidiabele kost / hoort niet bij deze deelinvestering aan 21% BTW",Tabel14[[#This Row],[Totaal excl. btw (€)]]*0.21,IF(Tabel14[[#This Row],[Type kost]]="niet-subsidiabele kost / hoort niet bij deze deelinvestering aan 12% BTW",Tabel14[[#This Row],[Totaal excl. btw (€)]]*0.12,IF(Tabel14[[#This Row],[Type kost]]="niet-subsidiabele kost / hoort niet bij deze deelinvestering aan 6% BTW",Tabel14[[#This Row],[Totaal excl. btw (€)]]*0.06,IF(Tabel14[[#This Row],[Type kost]]="niet-subsidiabele kost / hoort niet bij deze deelinvestering aan 0% BTW",0))))))))</f>
        <v>0</v>
      </c>
      <c r="F163" s="22">
        <f>Tabel14[[#This Row],[Totaal excl. btw (€)]]+Tabel14[[#This Row],[BTW bedrag (€)]]</f>
        <v>0</v>
      </c>
      <c r="I163" s="10" t="s">
        <v>129</v>
      </c>
      <c r="J163" s="11" t="b">
        <f t="shared" si="6"/>
        <v>0</v>
      </c>
    </row>
    <row r="164" spans="1:10" x14ac:dyDescent="0.25">
      <c r="B164" s="44"/>
      <c r="C164" s="45"/>
      <c r="D164" s="47"/>
      <c r="E164" s="17" t="b">
        <f>IF(Tabel14[[#This Row],[Type kost]]="subsidiabele kost aan 21% BTW",Tabel14[[#This Row],[Totaal excl. btw (€)]]*0.21,IF(Tabel14[[#This Row],[Type kost]]="subsidiabele kost aan 12% BTW",Tabel14[[#This Row],[Totaal excl. btw (€)]]*0.12,IF(C164="subsidiabele kost aan 6% BTW",D164*0.06,IF(Tabel14[[#This Row],[Type kost]]="subsidiabele kost aan 0% BTW",0,IF(Tabel14[[#This Row],[Type kost]]="niet-subsidiabele kost / hoort niet bij deze deelinvestering aan 21% BTW",Tabel14[[#This Row],[Totaal excl. btw (€)]]*0.21,IF(Tabel14[[#This Row],[Type kost]]="niet-subsidiabele kost / hoort niet bij deze deelinvestering aan 12% BTW",Tabel14[[#This Row],[Totaal excl. btw (€)]]*0.12,IF(Tabel14[[#This Row],[Type kost]]="niet-subsidiabele kost / hoort niet bij deze deelinvestering aan 6% BTW",Tabel14[[#This Row],[Totaal excl. btw (€)]]*0.06,IF(Tabel14[[#This Row],[Type kost]]="niet-subsidiabele kost / hoort niet bij deze deelinvestering aan 0% BTW",0))))))))</f>
        <v>0</v>
      </c>
      <c r="F164" s="22">
        <f>Tabel14[[#This Row],[Totaal excl. btw (€)]]+Tabel14[[#This Row],[BTW bedrag (€)]]</f>
        <v>0</v>
      </c>
      <c r="I164" s="10" t="s">
        <v>130</v>
      </c>
      <c r="J164" s="11" t="b">
        <f t="shared" si="6"/>
        <v>0</v>
      </c>
    </row>
    <row r="165" spans="1:10" x14ac:dyDescent="0.25">
      <c r="B165" s="44"/>
      <c r="C165" s="45"/>
      <c r="D165" s="47"/>
      <c r="E165" s="17" t="b">
        <f>IF(Tabel14[[#This Row],[Type kost]]="subsidiabele kost aan 21% BTW",Tabel14[[#This Row],[Totaal excl. btw (€)]]*0.21,IF(Tabel14[[#This Row],[Type kost]]="subsidiabele kost aan 12% BTW",Tabel14[[#This Row],[Totaal excl. btw (€)]]*0.12,IF(C165="subsidiabele kost aan 6% BTW",D165*0.06,IF(Tabel14[[#This Row],[Type kost]]="subsidiabele kost aan 0% BTW",0,IF(Tabel14[[#This Row],[Type kost]]="niet-subsidiabele kost / hoort niet bij deze deelinvestering aan 21% BTW",Tabel14[[#This Row],[Totaal excl. btw (€)]]*0.21,IF(Tabel14[[#This Row],[Type kost]]="niet-subsidiabele kost / hoort niet bij deze deelinvestering aan 12% BTW",Tabel14[[#This Row],[Totaal excl. btw (€)]]*0.12,IF(Tabel14[[#This Row],[Type kost]]="niet-subsidiabele kost / hoort niet bij deze deelinvestering aan 6% BTW",Tabel14[[#This Row],[Totaal excl. btw (€)]]*0.06,IF(Tabel14[[#This Row],[Type kost]]="niet-subsidiabele kost / hoort niet bij deze deelinvestering aan 0% BTW",0))))))))</f>
        <v>0</v>
      </c>
      <c r="F165" s="22">
        <f>Tabel14[[#This Row],[Totaal excl. btw (€)]]+Tabel14[[#This Row],[BTW bedrag (€)]]</f>
        <v>0</v>
      </c>
      <c r="I165" s="10" t="s">
        <v>131</v>
      </c>
      <c r="J165" s="11" t="b">
        <f t="shared" si="6"/>
        <v>0</v>
      </c>
    </row>
    <row r="166" spans="1:10" ht="15.75" thickBot="1" x14ac:dyDescent="0.3">
      <c r="B166" s="10"/>
      <c r="D166" s="62">
        <f>SUM(Tabel14[Totaal excl. btw (€)])</f>
        <v>0</v>
      </c>
      <c r="E166" s="62">
        <f>SUM(Tabel14[BTW bedrag (€)])</f>
        <v>0</v>
      </c>
      <c r="F166" s="62">
        <f>SUM(Tabel14[Totaal bedrag incl. btw(€)])</f>
        <v>0</v>
      </c>
      <c r="I166" s="10"/>
      <c r="J166" s="16"/>
    </row>
    <row r="167" spans="1:10" ht="15.75" thickTop="1" x14ac:dyDescent="0.25">
      <c r="B167" s="10"/>
      <c r="F167" s="22"/>
      <c r="I167" s="13"/>
      <c r="J167" s="15">
        <f>SUM(J156:J165)</f>
        <v>0</v>
      </c>
    </row>
    <row r="168" spans="1:10" x14ac:dyDescent="0.25">
      <c r="B168" s="76" t="s">
        <v>85</v>
      </c>
      <c r="C168" s="77"/>
      <c r="D168" s="46">
        <f>IFERROR(IF(E152&gt;F166,J167/F166*(E150+E151),J167*E152/(E150+E151)),0)</f>
        <v>0</v>
      </c>
      <c r="F168" s="22"/>
    </row>
    <row r="169" spans="1:10" x14ac:dyDescent="0.25">
      <c r="B169" s="33"/>
      <c r="C169" s="34"/>
      <c r="D169" s="70" t="str">
        <f>IF($E$150=$D$166,$H$11,$H$10)</f>
        <v>Som factuurlijnen = totaal factuurbedrag: OK</v>
      </c>
      <c r="E169" s="70"/>
      <c r="F169" s="22"/>
    </row>
    <row r="170" spans="1:10" x14ac:dyDescent="0.25">
      <c r="B170" s="13"/>
      <c r="C170" s="14"/>
      <c r="D170" s="25"/>
      <c r="E170" s="25"/>
      <c r="F170" s="26"/>
    </row>
    <row r="172" spans="1:10" x14ac:dyDescent="0.25">
      <c r="B172" s="5"/>
    </row>
    <row r="173" spans="1:10" x14ac:dyDescent="0.25">
      <c r="A173" s="40">
        <v>8</v>
      </c>
      <c r="B173" s="8" t="s">
        <v>75</v>
      </c>
      <c r="C173" s="43"/>
      <c r="D173" s="19" t="s">
        <v>76</v>
      </c>
      <c r="E173" s="49"/>
      <c r="F173" s="20"/>
    </row>
    <row r="174" spans="1:10" x14ac:dyDescent="0.25">
      <c r="B174" s="10" t="s">
        <v>77</v>
      </c>
      <c r="C174" s="38"/>
      <c r="D174" s="21" t="s">
        <v>29</v>
      </c>
      <c r="E174" s="50"/>
      <c r="F174" s="22"/>
    </row>
    <row r="175" spans="1:10" x14ac:dyDescent="0.25">
      <c r="B175" s="10" t="s">
        <v>30</v>
      </c>
      <c r="C175" s="38"/>
      <c r="D175" s="21" t="s">
        <v>78</v>
      </c>
      <c r="E175" s="50"/>
      <c r="F175" s="22"/>
    </row>
    <row r="176" spans="1:10" x14ac:dyDescent="0.25">
      <c r="B176" s="10" t="s">
        <v>79</v>
      </c>
      <c r="C176" s="38"/>
      <c r="D176" s="17" t="s">
        <v>80</v>
      </c>
      <c r="E176" s="50"/>
      <c r="F176" s="22"/>
    </row>
    <row r="177" spans="2:10" x14ac:dyDescent="0.25">
      <c r="B177" s="10"/>
      <c r="F177" s="22"/>
    </row>
    <row r="178" spans="2:10" x14ac:dyDescent="0.25">
      <c r="B178" s="12" t="s">
        <v>33</v>
      </c>
      <c r="C178" s="7" t="s">
        <v>34</v>
      </c>
      <c r="D178" s="23" t="s">
        <v>35</v>
      </c>
      <c r="E178" s="23" t="s">
        <v>36</v>
      </c>
      <c r="F178" s="24" t="s">
        <v>37</v>
      </c>
      <c r="G178" s="7"/>
      <c r="H178" s="7"/>
      <c r="I178" s="7"/>
    </row>
    <row r="179" spans="2:10" x14ac:dyDescent="0.25">
      <c r="B179" s="44"/>
      <c r="C179" s="45"/>
      <c r="D179" s="47"/>
      <c r="E179" s="17" t="b">
        <f>IF(Tabel185[[#This Row],[Type kost]]="subsidiabele kost aan 21% BTW",Tabel185[[#This Row],[Totaal excl. btw (€)]]*0.21,IF(Tabel185[[#This Row],[Type kost]]="subsidiabele kost aan 12% BTW",Tabel185[[#This Row],[Totaal excl. btw (€)]]*0.12,IF(C179="subsidiabele kost aan 6% BTW",D179*0.06,IF(Tabel185[[#This Row],[Type kost]]="subsidiabele kost aan 0% BTW",0,IF(Tabel185[[#This Row],[Type kost]]="niet-subsidiabele kost / hoort niet bij deze deelinvestering aan 21% BTW",Tabel185[[#This Row],[Totaal excl. btw (€)]]*0.21,IF(Tabel185[[#This Row],[Type kost]]="niet-subsidiabele kost / hoort niet bij deze deelinvestering aan 12% BTW",Tabel185[[#This Row],[Totaal excl. btw (€)]]*0.12,IF(Tabel185[[#This Row],[Type kost]]="niet-subsidiabele kost / hoort niet bij deze deelinvestering aan 6% BTW",Tabel185[[#This Row],[Totaal excl. btw (€)]]*0.06,IF(Tabel185[[#This Row],[Type kost]]="niet-subsidiabele kost / hoort niet bij deze deelinvestering aan 0% BTW",0))))))))</f>
        <v>0</v>
      </c>
      <c r="F179" s="17">
        <f>Tabel185[[#This Row],[Totaal excl. btw (€)]]+Tabel185[[#This Row],[BTW bedrag (€)]]</f>
        <v>0</v>
      </c>
      <c r="I179" s="8" t="s">
        <v>132</v>
      </c>
      <c r="J179" s="9" t="b">
        <f>IF(C179="subsidiabele kost aan 21% BTW",SUM(D179),IF(C179="subsidiabele kost aan 12% BTW",SUM(D179),IF(C179="subsidiabele kost aan 6% BTW",SUM(D179),IF(C179="subsidiabele kost aan 0% BTW",SUM(D179)))))</f>
        <v>0</v>
      </c>
    </row>
    <row r="180" spans="2:10" x14ac:dyDescent="0.25">
      <c r="B180" s="44"/>
      <c r="C180" s="45"/>
      <c r="D180" s="47"/>
      <c r="E180" s="17" t="b">
        <f>IF(Tabel185[[#This Row],[Type kost]]="subsidiabele kost aan 21% BTW",Tabel185[[#This Row],[Totaal excl. btw (€)]]*0.21,IF(Tabel185[[#This Row],[Type kost]]="subsidiabele kost aan 12% BTW",Tabel185[[#This Row],[Totaal excl. btw (€)]]*0.12,IF(C180="subsidiabele kost aan 6% BTW",D180*0.06,IF(Tabel185[[#This Row],[Type kost]]="subsidiabele kost aan 0% BTW",0,IF(Tabel185[[#This Row],[Type kost]]="niet-subsidiabele kost / hoort niet bij deze deelinvestering aan 21% BTW",Tabel185[[#This Row],[Totaal excl. btw (€)]]*0.21,IF(Tabel185[[#This Row],[Type kost]]="niet-subsidiabele kost / hoort niet bij deze deelinvestering aan 12% BTW",Tabel185[[#This Row],[Totaal excl. btw (€)]]*0.12,IF(Tabel185[[#This Row],[Type kost]]="niet-subsidiabele kost / hoort niet bij deze deelinvestering aan 6% BTW",Tabel185[[#This Row],[Totaal excl. btw (€)]]*0.06,IF(Tabel185[[#This Row],[Type kost]]="niet-subsidiabele kost / hoort niet bij deze deelinvestering aan 0% BTW",0))))))))</f>
        <v>0</v>
      </c>
      <c r="F180" s="17">
        <f>Tabel185[[#This Row],[Totaal excl. btw (€)]]+Tabel185[[#This Row],[BTW bedrag (€)]]</f>
        <v>0</v>
      </c>
      <c r="I180" s="10" t="s">
        <v>133</v>
      </c>
      <c r="J180" s="11" t="b">
        <f t="shared" ref="J180:J188" si="7">IF(C180="subsidiabele kost aan 21% BTW",SUM(D180),IF(C180="subsidiabele kost aan 12% BTW",SUM(D180),IF(C180="subsidiabele kost aan 6% BTW",SUM(D180),IF(C180="subsidiabele kost aan 0% BTW",SUM(D180)))))</f>
        <v>0</v>
      </c>
    </row>
    <row r="181" spans="2:10" x14ac:dyDescent="0.25">
      <c r="B181" s="44"/>
      <c r="C181" s="45"/>
      <c r="D181" s="47"/>
      <c r="E181" s="17" t="b">
        <f>IF(Tabel185[[#This Row],[Type kost]]="subsidiabele kost aan 21% BTW",Tabel185[[#This Row],[Totaal excl. btw (€)]]*0.21,IF(Tabel185[[#This Row],[Type kost]]="subsidiabele kost aan 12% BTW",Tabel185[[#This Row],[Totaal excl. btw (€)]]*0.12,IF(C181="subsidiabele kost aan 6% BTW",D181*0.06,IF(Tabel185[[#This Row],[Type kost]]="subsidiabele kost aan 0% BTW",0,IF(Tabel185[[#This Row],[Type kost]]="niet-subsidiabele kost / hoort niet bij deze deelinvestering aan 21% BTW",Tabel185[[#This Row],[Totaal excl. btw (€)]]*0.21,IF(Tabel185[[#This Row],[Type kost]]="niet-subsidiabele kost / hoort niet bij deze deelinvestering aan 12% BTW",Tabel185[[#This Row],[Totaal excl. btw (€)]]*0.12,IF(Tabel185[[#This Row],[Type kost]]="niet-subsidiabele kost / hoort niet bij deze deelinvestering aan 6% BTW",Tabel185[[#This Row],[Totaal excl. btw (€)]]*0.06,IF(Tabel185[[#This Row],[Type kost]]="niet-subsidiabele kost / hoort niet bij deze deelinvestering aan 0% BTW",0))))))))</f>
        <v>0</v>
      </c>
      <c r="F181" s="17">
        <f>Tabel185[[#This Row],[Totaal excl. btw (€)]]+Tabel185[[#This Row],[BTW bedrag (€)]]</f>
        <v>0</v>
      </c>
      <c r="I181" s="10" t="s">
        <v>134</v>
      </c>
      <c r="J181" s="11" t="b">
        <f t="shared" si="7"/>
        <v>0</v>
      </c>
    </row>
    <row r="182" spans="2:10" x14ac:dyDescent="0.25">
      <c r="B182" s="44"/>
      <c r="C182" s="45"/>
      <c r="D182" s="47"/>
      <c r="E182" s="17" t="b">
        <f>IF(Tabel185[[#This Row],[Type kost]]="subsidiabele kost aan 21% BTW",Tabel185[[#This Row],[Totaal excl. btw (€)]]*0.21,IF(Tabel185[[#This Row],[Type kost]]="subsidiabele kost aan 12% BTW",Tabel185[[#This Row],[Totaal excl. btw (€)]]*0.12,IF(C182="subsidiabele kost aan 6% BTW",D182*0.06,IF(Tabel185[[#This Row],[Type kost]]="subsidiabele kost aan 0% BTW",0,IF(Tabel185[[#This Row],[Type kost]]="niet-subsidiabele kost / hoort niet bij deze deelinvestering aan 21% BTW",Tabel185[[#This Row],[Totaal excl. btw (€)]]*0.21,IF(Tabel185[[#This Row],[Type kost]]="niet-subsidiabele kost / hoort niet bij deze deelinvestering aan 12% BTW",Tabel185[[#This Row],[Totaal excl. btw (€)]]*0.12,IF(Tabel185[[#This Row],[Type kost]]="niet-subsidiabele kost / hoort niet bij deze deelinvestering aan 6% BTW",Tabel185[[#This Row],[Totaal excl. btw (€)]]*0.06,IF(Tabel185[[#This Row],[Type kost]]="niet-subsidiabele kost / hoort niet bij deze deelinvestering aan 0% BTW",0))))))))</f>
        <v>0</v>
      </c>
      <c r="F182" s="17">
        <f>Tabel185[[#This Row],[Totaal excl. btw (€)]]+Tabel185[[#This Row],[BTW bedrag (€)]]</f>
        <v>0</v>
      </c>
      <c r="I182" s="10" t="s">
        <v>135</v>
      </c>
      <c r="J182" s="11" t="b">
        <f t="shared" si="7"/>
        <v>0</v>
      </c>
    </row>
    <row r="183" spans="2:10" x14ac:dyDescent="0.25">
      <c r="B183" s="44"/>
      <c r="C183" s="45"/>
      <c r="D183" s="47"/>
      <c r="E183" s="17" t="b">
        <f>IF(Tabel185[[#This Row],[Type kost]]="subsidiabele kost aan 21% BTW",Tabel185[[#This Row],[Totaal excl. btw (€)]]*0.21,IF(Tabel185[[#This Row],[Type kost]]="subsidiabele kost aan 12% BTW",Tabel185[[#This Row],[Totaal excl. btw (€)]]*0.12,IF(C183="subsidiabele kost aan 6% BTW",D183*0.06,IF(Tabel185[[#This Row],[Type kost]]="subsidiabele kost aan 0% BTW",0,IF(Tabel185[[#This Row],[Type kost]]="niet-subsidiabele kost / hoort niet bij deze deelinvestering aan 21% BTW",Tabel185[[#This Row],[Totaal excl. btw (€)]]*0.21,IF(Tabel185[[#This Row],[Type kost]]="niet-subsidiabele kost / hoort niet bij deze deelinvestering aan 12% BTW",Tabel185[[#This Row],[Totaal excl. btw (€)]]*0.12,IF(Tabel185[[#This Row],[Type kost]]="niet-subsidiabele kost / hoort niet bij deze deelinvestering aan 6% BTW",Tabel185[[#This Row],[Totaal excl. btw (€)]]*0.06,IF(Tabel185[[#This Row],[Type kost]]="niet-subsidiabele kost / hoort niet bij deze deelinvestering aan 0% BTW",0))))))))</f>
        <v>0</v>
      </c>
      <c r="F183" s="17">
        <f>Tabel185[[#This Row],[Totaal excl. btw (€)]]+Tabel185[[#This Row],[BTW bedrag (€)]]</f>
        <v>0</v>
      </c>
      <c r="I183" s="10" t="s">
        <v>136</v>
      </c>
      <c r="J183" s="11" t="b">
        <f t="shared" si="7"/>
        <v>0</v>
      </c>
    </row>
    <row r="184" spans="2:10" x14ac:dyDescent="0.25">
      <c r="B184" s="44"/>
      <c r="C184" s="45"/>
      <c r="D184" s="47"/>
      <c r="E184" s="17" t="b">
        <f>IF(Tabel185[[#This Row],[Type kost]]="subsidiabele kost aan 21% BTW",Tabel185[[#This Row],[Totaal excl. btw (€)]]*0.21,IF(Tabel185[[#This Row],[Type kost]]="subsidiabele kost aan 12% BTW",Tabel185[[#This Row],[Totaal excl. btw (€)]]*0.12,IF(C184="subsidiabele kost aan 6% BTW",D184*0.06,IF(Tabel185[[#This Row],[Type kost]]="subsidiabele kost aan 0% BTW",0,IF(Tabel185[[#This Row],[Type kost]]="niet-subsidiabele kost / hoort niet bij deze deelinvestering aan 21% BTW",Tabel185[[#This Row],[Totaal excl. btw (€)]]*0.21,IF(Tabel185[[#This Row],[Type kost]]="niet-subsidiabele kost / hoort niet bij deze deelinvestering aan 12% BTW",Tabel185[[#This Row],[Totaal excl. btw (€)]]*0.12,IF(Tabel185[[#This Row],[Type kost]]="niet-subsidiabele kost / hoort niet bij deze deelinvestering aan 6% BTW",Tabel185[[#This Row],[Totaal excl. btw (€)]]*0.06,IF(Tabel185[[#This Row],[Type kost]]="niet-subsidiabele kost / hoort niet bij deze deelinvestering aan 0% BTW",0))))))))</f>
        <v>0</v>
      </c>
      <c r="F184" s="17">
        <f>Tabel185[[#This Row],[Totaal excl. btw (€)]]+Tabel185[[#This Row],[BTW bedrag (€)]]</f>
        <v>0</v>
      </c>
      <c r="I184" s="10" t="s">
        <v>137</v>
      </c>
      <c r="J184" s="11" t="b">
        <f t="shared" si="7"/>
        <v>0</v>
      </c>
    </row>
    <row r="185" spans="2:10" x14ac:dyDescent="0.25">
      <c r="B185" s="44"/>
      <c r="C185" s="45"/>
      <c r="D185" s="47"/>
      <c r="E185" s="17" t="b">
        <f>IF(Tabel185[[#This Row],[Type kost]]="subsidiabele kost aan 21% BTW",Tabel185[[#This Row],[Totaal excl. btw (€)]]*0.21,IF(Tabel185[[#This Row],[Type kost]]="subsidiabele kost aan 12% BTW",Tabel185[[#This Row],[Totaal excl. btw (€)]]*0.12,IF(C185="subsidiabele kost aan 6% BTW",D185*0.06,IF(Tabel185[[#This Row],[Type kost]]="subsidiabele kost aan 0% BTW",0,IF(Tabel185[[#This Row],[Type kost]]="niet-subsidiabele kost / hoort niet bij deze deelinvestering aan 21% BTW",Tabel185[[#This Row],[Totaal excl. btw (€)]]*0.21,IF(Tabel185[[#This Row],[Type kost]]="niet-subsidiabele kost / hoort niet bij deze deelinvestering aan 12% BTW",Tabel185[[#This Row],[Totaal excl. btw (€)]]*0.12,IF(Tabel185[[#This Row],[Type kost]]="niet-subsidiabele kost / hoort niet bij deze deelinvestering aan 6% BTW",Tabel185[[#This Row],[Totaal excl. btw (€)]]*0.06,IF(Tabel185[[#This Row],[Type kost]]="niet-subsidiabele kost / hoort niet bij deze deelinvestering aan 0% BTW",0))))))))</f>
        <v>0</v>
      </c>
      <c r="F185" s="17">
        <f>Tabel185[[#This Row],[Totaal excl. btw (€)]]+Tabel185[[#This Row],[BTW bedrag (€)]]</f>
        <v>0</v>
      </c>
      <c r="I185" s="10" t="s">
        <v>138</v>
      </c>
      <c r="J185" s="11" t="b">
        <f t="shared" si="7"/>
        <v>0</v>
      </c>
    </row>
    <row r="186" spans="2:10" x14ac:dyDescent="0.25">
      <c r="B186" s="44"/>
      <c r="C186" s="45"/>
      <c r="D186" s="47"/>
      <c r="E186" s="17" t="b">
        <f>IF(Tabel185[[#This Row],[Type kost]]="subsidiabele kost aan 21% BTW",Tabel185[[#This Row],[Totaal excl. btw (€)]]*0.21,IF(Tabel185[[#This Row],[Type kost]]="subsidiabele kost aan 12% BTW",Tabel185[[#This Row],[Totaal excl. btw (€)]]*0.12,IF(C186="subsidiabele kost aan 6% BTW",D186*0.06,IF(Tabel185[[#This Row],[Type kost]]="subsidiabele kost aan 0% BTW",0,IF(Tabel185[[#This Row],[Type kost]]="niet-subsidiabele kost / hoort niet bij deze deelinvestering aan 21% BTW",Tabel185[[#This Row],[Totaal excl. btw (€)]]*0.21,IF(Tabel185[[#This Row],[Type kost]]="niet-subsidiabele kost / hoort niet bij deze deelinvestering aan 12% BTW",Tabel185[[#This Row],[Totaal excl. btw (€)]]*0.12,IF(Tabel185[[#This Row],[Type kost]]="niet-subsidiabele kost / hoort niet bij deze deelinvestering aan 6% BTW",Tabel185[[#This Row],[Totaal excl. btw (€)]]*0.06,IF(Tabel185[[#This Row],[Type kost]]="niet-subsidiabele kost / hoort niet bij deze deelinvestering aan 0% BTW",0))))))))</f>
        <v>0</v>
      </c>
      <c r="F186" s="17">
        <f>Tabel185[[#This Row],[Totaal excl. btw (€)]]+Tabel185[[#This Row],[BTW bedrag (€)]]</f>
        <v>0</v>
      </c>
      <c r="I186" s="10" t="s">
        <v>139</v>
      </c>
      <c r="J186" s="11" t="b">
        <f t="shared" si="7"/>
        <v>0</v>
      </c>
    </row>
    <row r="187" spans="2:10" x14ac:dyDescent="0.25">
      <c r="B187" s="44"/>
      <c r="C187" s="45"/>
      <c r="D187" s="47"/>
      <c r="E187" s="17" t="b">
        <f>IF(Tabel185[[#This Row],[Type kost]]="subsidiabele kost aan 21% BTW",Tabel185[[#This Row],[Totaal excl. btw (€)]]*0.21,IF(Tabel185[[#This Row],[Type kost]]="subsidiabele kost aan 12% BTW",Tabel185[[#This Row],[Totaal excl. btw (€)]]*0.12,IF(C187="subsidiabele kost aan 6% BTW",D187*0.06,IF(Tabel185[[#This Row],[Type kost]]="subsidiabele kost aan 0% BTW",0,IF(Tabel185[[#This Row],[Type kost]]="niet-subsidiabele kost / hoort niet bij deze deelinvestering aan 21% BTW",Tabel185[[#This Row],[Totaal excl. btw (€)]]*0.21,IF(Tabel185[[#This Row],[Type kost]]="niet-subsidiabele kost / hoort niet bij deze deelinvestering aan 12% BTW",Tabel185[[#This Row],[Totaal excl. btw (€)]]*0.12,IF(Tabel185[[#This Row],[Type kost]]="niet-subsidiabele kost / hoort niet bij deze deelinvestering aan 6% BTW",Tabel185[[#This Row],[Totaal excl. btw (€)]]*0.06,IF(Tabel185[[#This Row],[Type kost]]="niet-subsidiabele kost / hoort niet bij deze deelinvestering aan 0% BTW",0))))))))</f>
        <v>0</v>
      </c>
      <c r="F187" s="17">
        <f>Tabel185[[#This Row],[Totaal excl. btw (€)]]+Tabel185[[#This Row],[BTW bedrag (€)]]</f>
        <v>0</v>
      </c>
      <c r="I187" s="10" t="s">
        <v>140</v>
      </c>
      <c r="J187" s="11" t="b">
        <f t="shared" si="7"/>
        <v>0</v>
      </c>
    </row>
    <row r="188" spans="2:10" x14ac:dyDescent="0.25">
      <c r="B188" s="44"/>
      <c r="C188" s="45"/>
      <c r="D188" s="47"/>
      <c r="E188" s="17" t="b">
        <f>IF(Tabel185[[#This Row],[Type kost]]="subsidiabele kost aan 21% BTW",Tabel185[[#This Row],[Totaal excl. btw (€)]]*0.21,IF(Tabel185[[#This Row],[Type kost]]="subsidiabele kost aan 12% BTW",Tabel185[[#This Row],[Totaal excl. btw (€)]]*0.12,IF(C188="subsidiabele kost aan 6% BTW",D188*0.06,IF(Tabel185[[#This Row],[Type kost]]="subsidiabele kost aan 0% BTW",0,IF(Tabel185[[#This Row],[Type kost]]="niet-subsidiabele kost / hoort niet bij deze deelinvestering aan 21% BTW",Tabel185[[#This Row],[Totaal excl. btw (€)]]*0.21,IF(Tabel185[[#This Row],[Type kost]]="niet-subsidiabele kost / hoort niet bij deze deelinvestering aan 12% BTW",Tabel185[[#This Row],[Totaal excl. btw (€)]]*0.12,IF(Tabel185[[#This Row],[Type kost]]="niet-subsidiabele kost / hoort niet bij deze deelinvestering aan 6% BTW",Tabel185[[#This Row],[Totaal excl. btw (€)]]*0.06,IF(Tabel185[[#This Row],[Type kost]]="niet-subsidiabele kost / hoort niet bij deze deelinvestering aan 0% BTW",0))))))))</f>
        <v>0</v>
      </c>
      <c r="F188" s="17">
        <f>Tabel185[[#This Row],[Totaal excl. btw (€)]]+Tabel185[[#This Row],[BTW bedrag (€)]]</f>
        <v>0</v>
      </c>
      <c r="I188" s="10" t="s">
        <v>141</v>
      </c>
      <c r="J188" s="11" t="b">
        <f t="shared" si="7"/>
        <v>0</v>
      </c>
    </row>
    <row r="189" spans="2:10" ht="15.75" thickBot="1" x14ac:dyDescent="0.3">
      <c r="B189" s="10"/>
      <c r="D189" s="61">
        <f>SUM(Tabel185[Totaal excl. btw (€)])</f>
        <v>0</v>
      </c>
      <c r="E189" s="61">
        <f>SUM(Tabel185[BTW bedrag (€)])</f>
        <v>0</v>
      </c>
      <c r="F189" s="61">
        <f>SUM(Tabel185[Totaal bedrag incl. btw(€)])</f>
        <v>0</v>
      </c>
      <c r="I189" s="10"/>
      <c r="J189" s="16"/>
    </row>
    <row r="190" spans="2:10" ht="15.75" thickTop="1" x14ac:dyDescent="0.25">
      <c r="B190" s="10"/>
      <c r="F190" s="22"/>
      <c r="I190" s="13"/>
      <c r="J190" s="15">
        <f>SUM(J179:J188)</f>
        <v>0</v>
      </c>
    </row>
    <row r="191" spans="2:10" x14ac:dyDescent="0.25">
      <c r="B191" s="76" t="s">
        <v>85</v>
      </c>
      <c r="C191" s="77"/>
      <c r="D191" s="46">
        <f>IFERROR(IF(E175&gt;F189,J190/F189*(E173+E174),J190*E175/(E173+E174)),0)</f>
        <v>0</v>
      </c>
      <c r="F191" s="22"/>
    </row>
    <row r="192" spans="2:10" x14ac:dyDescent="0.25">
      <c r="B192" s="33"/>
      <c r="C192" s="34"/>
      <c r="D192" s="70" t="str">
        <f>IF($E$173=$D$189,$H$11,$H$10)</f>
        <v>Som factuurlijnen = totaal factuurbedrag: OK</v>
      </c>
      <c r="E192" s="70"/>
      <c r="F192" s="22"/>
    </row>
    <row r="193" spans="1:10" x14ac:dyDescent="0.25">
      <c r="B193" s="13"/>
      <c r="C193" s="14"/>
      <c r="D193" s="25"/>
      <c r="E193" s="25"/>
      <c r="F193" s="26"/>
    </row>
    <row r="196" spans="1:10" x14ac:dyDescent="0.25">
      <c r="A196" s="40">
        <v>9</v>
      </c>
      <c r="B196" s="8" t="s">
        <v>75</v>
      </c>
      <c r="C196" s="43"/>
      <c r="D196" s="19" t="s">
        <v>76</v>
      </c>
      <c r="E196" s="49"/>
      <c r="F196" s="20"/>
    </row>
    <row r="197" spans="1:10" x14ac:dyDescent="0.25">
      <c r="B197" s="10" t="s">
        <v>77</v>
      </c>
      <c r="C197" s="38"/>
      <c r="D197" s="21" t="s">
        <v>29</v>
      </c>
      <c r="E197" s="50"/>
      <c r="F197" s="22"/>
    </row>
    <row r="198" spans="1:10" x14ac:dyDescent="0.25">
      <c r="B198" s="10" t="s">
        <v>30</v>
      </c>
      <c r="C198" s="38"/>
      <c r="D198" s="21" t="s">
        <v>78</v>
      </c>
      <c r="E198" s="50"/>
      <c r="F198" s="22"/>
    </row>
    <row r="199" spans="1:10" x14ac:dyDescent="0.25">
      <c r="B199" s="10" t="s">
        <v>79</v>
      </c>
      <c r="C199" s="38"/>
      <c r="D199" s="17" t="s">
        <v>80</v>
      </c>
      <c r="E199" s="50"/>
      <c r="F199" s="22"/>
    </row>
    <row r="200" spans="1:10" x14ac:dyDescent="0.25">
      <c r="B200" s="10"/>
      <c r="F200" s="22"/>
    </row>
    <row r="201" spans="1:10" x14ac:dyDescent="0.25">
      <c r="B201" s="12" t="s">
        <v>33</v>
      </c>
      <c r="C201" s="7" t="s">
        <v>34</v>
      </c>
      <c r="D201" s="23" t="s">
        <v>35</v>
      </c>
      <c r="E201" s="23" t="s">
        <v>36</v>
      </c>
      <c r="F201" s="24" t="s">
        <v>37</v>
      </c>
      <c r="G201" s="7"/>
      <c r="H201" s="7"/>
      <c r="I201" s="7"/>
    </row>
    <row r="202" spans="1:10" x14ac:dyDescent="0.25">
      <c r="B202" s="44"/>
      <c r="C202" s="45"/>
      <c r="D202" s="47"/>
      <c r="E202" s="17" t="b">
        <f>IF(Tabel18106[[#This Row],[Type kost]]="subsidiabele kost aan 21% BTW",Tabel18106[[#This Row],[Totaal excl. btw (€)]]*0.21,IF(Tabel18106[[#This Row],[Type kost]]="subsidiabele kost aan 12% BTW",Tabel18106[[#This Row],[Totaal excl. btw (€)]]*0.12,IF(C202="subsidiabele kost aan 6% BTW",D202*0.06,IF(Tabel18106[[#This Row],[Type kost]]="subsidiabele kost aan 0% BTW",0,IF(Tabel18106[[#This Row],[Type kost]]="niet-subsidiabele kost / hoort niet bij deze deelinvestering aan 21% BTW",Tabel18106[[#This Row],[Totaal excl. btw (€)]]*0.21,IF(Tabel18106[[#This Row],[Type kost]]="niet-subsidiabele kost / hoort niet bij deze deelinvestering aan 12% BTW",Tabel18106[[#This Row],[Totaal excl. btw (€)]]*0.12,IF(Tabel18106[[#This Row],[Type kost]]="niet-subsidiabele kost / hoort niet bij deze deelinvestering aan 6% BTW",Tabel18106[[#This Row],[Totaal excl. btw (€)]]*0.06,IF(Tabel18106[[#This Row],[Type kost]]="niet-subsidiabele kost / hoort niet bij deze deelinvestering aan 0% BTW",0))))))))</f>
        <v>0</v>
      </c>
      <c r="F202" s="17">
        <f>Tabel18106[[#This Row],[Totaal excl. btw (€)]]+Tabel18106[[#This Row],[BTW bedrag (€)]]</f>
        <v>0</v>
      </c>
      <c r="I202" s="8" t="s">
        <v>142</v>
      </c>
      <c r="J202" s="9" t="b">
        <f>IF(C202="subsidiabele kost aan 21% BTW",SUM(D202),IF(C202="subsidiabele kost aan 12% BTW",SUM(D202),IF(C202="subsidiabele kost aan 6% BTW",SUM(D202),IF(C202="subsidiabele kost aan 0% BTW",SUM(D202)))))</f>
        <v>0</v>
      </c>
    </row>
    <row r="203" spans="1:10" x14ac:dyDescent="0.25">
      <c r="B203" s="44"/>
      <c r="C203" s="45"/>
      <c r="D203" s="47"/>
      <c r="E203" s="17" t="b">
        <f>IF(Tabel18106[[#This Row],[Type kost]]="subsidiabele kost aan 21% BTW",Tabel18106[[#This Row],[Totaal excl. btw (€)]]*0.21,IF(Tabel18106[[#This Row],[Type kost]]="subsidiabele kost aan 12% BTW",Tabel18106[[#This Row],[Totaal excl. btw (€)]]*0.12,IF(C203="subsidiabele kost aan 6% BTW",D203*0.06,IF(Tabel18106[[#This Row],[Type kost]]="subsidiabele kost aan 0% BTW",0,IF(Tabel18106[[#This Row],[Type kost]]="niet-subsidiabele kost / hoort niet bij deze deelinvestering aan 21% BTW",Tabel18106[[#This Row],[Totaal excl. btw (€)]]*0.21,IF(Tabel18106[[#This Row],[Type kost]]="niet-subsidiabele kost / hoort niet bij deze deelinvestering aan 12% BTW",Tabel18106[[#This Row],[Totaal excl. btw (€)]]*0.12,IF(Tabel18106[[#This Row],[Type kost]]="niet-subsidiabele kost / hoort niet bij deze deelinvestering aan 6% BTW",Tabel18106[[#This Row],[Totaal excl. btw (€)]]*0.06,IF(Tabel18106[[#This Row],[Type kost]]="niet-subsidiabele kost / hoort niet bij deze deelinvestering aan 0% BTW",0))))))))</f>
        <v>0</v>
      </c>
      <c r="F203" s="17">
        <f>Tabel18106[[#This Row],[Totaal excl. btw (€)]]+Tabel18106[[#This Row],[BTW bedrag (€)]]</f>
        <v>0</v>
      </c>
      <c r="I203" s="10" t="s">
        <v>143</v>
      </c>
      <c r="J203" s="11" t="b">
        <f t="shared" ref="J203:J211" si="8">IF(C203="subsidiabele kost aan 21% BTW",SUM(D203),IF(C203="subsidiabele kost aan 12% BTW",SUM(D203),IF(C203="subsidiabele kost aan 6% BTW",SUM(D203),IF(C203="subsidiabele kost aan 0% BTW",SUM(D203)))))</f>
        <v>0</v>
      </c>
    </row>
    <row r="204" spans="1:10" x14ac:dyDescent="0.25">
      <c r="B204" s="44"/>
      <c r="C204" s="45"/>
      <c r="D204" s="47"/>
      <c r="E204" s="17" t="b">
        <f>IF(Tabel18106[[#This Row],[Type kost]]="subsidiabele kost aan 21% BTW",Tabel18106[[#This Row],[Totaal excl. btw (€)]]*0.21,IF(Tabel18106[[#This Row],[Type kost]]="subsidiabele kost aan 12% BTW",Tabel18106[[#This Row],[Totaal excl. btw (€)]]*0.12,IF(C204="subsidiabele kost aan 6% BTW",D204*0.06,IF(Tabel18106[[#This Row],[Type kost]]="subsidiabele kost aan 0% BTW",0,IF(Tabel18106[[#This Row],[Type kost]]="niet-subsidiabele kost / hoort niet bij deze deelinvestering aan 21% BTW",Tabel18106[[#This Row],[Totaal excl. btw (€)]]*0.21,IF(Tabel18106[[#This Row],[Type kost]]="niet-subsidiabele kost / hoort niet bij deze deelinvestering aan 12% BTW",Tabel18106[[#This Row],[Totaal excl. btw (€)]]*0.12,IF(Tabel18106[[#This Row],[Type kost]]="niet-subsidiabele kost / hoort niet bij deze deelinvestering aan 6% BTW",Tabel18106[[#This Row],[Totaal excl. btw (€)]]*0.06,IF(Tabel18106[[#This Row],[Type kost]]="niet-subsidiabele kost / hoort niet bij deze deelinvestering aan 0% BTW",0))))))))</f>
        <v>0</v>
      </c>
      <c r="F204" s="17">
        <f>Tabel18106[[#This Row],[Totaal excl. btw (€)]]+Tabel18106[[#This Row],[BTW bedrag (€)]]</f>
        <v>0</v>
      </c>
      <c r="I204" s="10" t="s">
        <v>144</v>
      </c>
      <c r="J204" s="11" t="b">
        <f t="shared" si="8"/>
        <v>0</v>
      </c>
    </row>
    <row r="205" spans="1:10" x14ac:dyDescent="0.25">
      <c r="B205" s="44"/>
      <c r="C205" s="45"/>
      <c r="D205" s="47"/>
      <c r="E205" s="17" t="b">
        <f>IF(Tabel18106[[#This Row],[Type kost]]="subsidiabele kost aan 21% BTW",Tabel18106[[#This Row],[Totaal excl. btw (€)]]*0.21,IF(Tabel18106[[#This Row],[Type kost]]="subsidiabele kost aan 12% BTW",Tabel18106[[#This Row],[Totaal excl. btw (€)]]*0.12,IF(C205="subsidiabele kost aan 6% BTW",D205*0.06,IF(Tabel18106[[#This Row],[Type kost]]="subsidiabele kost aan 0% BTW",0,IF(Tabel18106[[#This Row],[Type kost]]="niet-subsidiabele kost / hoort niet bij deze deelinvestering aan 21% BTW",Tabel18106[[#This Row],[Totaal excl. btw (€)]]*0.21,IF(Tabel18106[[#This Row],[Type kost]]="niet-subsidiabele kost / hoort niet bij deze deelinvestering aan 12% BTW",Tabel18106[[#This Row],[Totaal excl. btw (€)]]*0.12,IF(Tabel18106[[#This Row],[Type kost]]="niet-subsidiabele kost / hoort niet bij deze deelinvestering aan 6% BTW",Tabel18106[[#This Row],[Totaal excl. btw (€)]]*0.06,IF(Tabel18106[[#This Row],[Type kost]]="niet-subsidiabele kost / hoort niet bij deze deelinvestering aan 0% BTW",0))))))))</f>
        <v>0</v>
      </c>
      <c r="F205" s="17">
        <f>Tabel18106[[#This Row],[Totaal excl. btw (€)]]+Tabel18106[[#This Row],[BTW bedrag (€)]]</f>
        <v>0</v>
      </c>
      <c r="I205" s="10" t="s">
        <v>145</v>
      </c>
      <c r="J205" s="11" t="b">
        <f t="shared" si="8"/>
        <v>0</v>
      </c>
    </row>
    <row r="206" spans="1:10" x14ac:dyDescent="0.25">
      <c r="B206" s="44"/>
      <c r="C206" s="45"/>
      <c r="D206" s="47"/>
      <c r="E206" s="17" t="b">
        <f>IF(Tabel18106[[#This Row],[Type kost]]="subsidiabele kost aan 21% BTW",Tabel18106[[#This Row],[Totaal excl. btw (€)]]*0.21,IF(Tabel18106[[#This Row],[Type kost]]="subsidiabele kost aan 12% BTW",Tabel18106[[#This Row],[Totaal excl. btw (€)]]*0.12,IF(C206="subsidiabele kost aan 6% BTW",D206*0.06,IF(Tabel18106[[#This Row],[Type kost]]="subsidiabele kost aan 0% BTW",0,IF(Tabel18106[[#This Row],[Type kost]]="niet-subsidiabele kost / hoort niet bij deze deelinvestering aan 21% BTW",Tabel18106[[#This Row],[Totaal excl. btw (€)]]*0.21,IF(Tabel18106[[#This Row],[Type kost]]="niet-subsidiabele kost / hoort niet bij deze deelinvestering aan 12% BTW",Tabel18106[[#This Row],[Totaal excl. btw (€)]]*0.12,IF(Tabel18106[[#This Row],[Type kost]]="niet-subsidiabele kost / hoort niet bij deze deelinvestering aan 6% BTW",Tabel18106[[#This Row],[Totaal excl. btw (€)]]*0.06,IF(Tabel18106[[#This Row],[Type kost]]="niet-subsidiabele kost / hoort niet bij deze deelinvestering aan 0% BTW",0))))))))</f>
        <v>0</v>
      </c>
      <c r="F206" s="17">
        <f>Tabel18106[[#This Row],[Totaal excl. btw (€)]]+Tabel18106[[#This Row],[BTW bedrag (€)]]</f>
        <v>0</v>
      </c>
      <c r="I206" s="10" t="s">
        <v>146</v>
      </c>
      <c r="J206" s="11" t="b">
        <f t="shared" si="8"/>
        <v>0</v>
      </c>
    </row>
    <row r="207" spans="1:10" x14ac:dyDescent="0.25">
      <c r="B207" s="44"/>
      <c r="C207" s="45"/>
      <c r="D207" s="47"/>
      <c r="E207" s="17" t="b">
        <f>IF(Tabel18106[[#This Row],[Type kost]]="subsidiabele kost aan 21% BTW",Tabel18106[[#This Row],[Totaal excl. btw (€)]]*0.21,IF(Tabel18106[[#This Row],[Type kost]]="subsidiabele kost aan 12% BTW",Tabel18106[[#This Row],[Totaal excl. btw (€)]]*0.12,IF(C207="subsidiabele kost aan 6% BTW",D207*0.06,IF(Tabel18106[[#This Row],[Type kost]]="subsidiabele kost aan 0% BTW",0,IF(Tabel18106[[#This Row],[Type kost]]="niet-subsidiabele kost / hoort niet bij deze deelinvestering aan 21% BTW",Tabel18106[[#This Row],[Totaal excl. btw (€)]]*0.21,IF(Tabel18106[[#This Row],[Type kost]]="niet-subsidiabele kost / hoort niet bij deze deelinvestering aan 12% BTW",Tabel18106[[#This Row],[Totaal excl. btw (€)]]*0.12,IF(Tabel18106[[#This Row],[Type kost]]="niet-subsidiabele kost / hoort niet bij deze deelinvestering aan 6% BTW",Tabel18106[[#This Row],[Totaal excl. btw (€)]]*0.06,IF(Tabel18106[[#This Row],[Type kost]]="niet-subsidiabele kost / hoort niet bij deze deelinvestering aan 0% BTW",0))))))))</f>
        <v>0</v>
      </c>
      <c r="F207" s="17">
        <f>Tabel18106[[#This Row],[Totaal excl. btw (€)]]+Tabel18106[[#This Row],[BTW bedrag (€)]]</f>
        <v>0</v>
      </c>
      <c r="I207" s="10" t="s">
        <v>147</v>
      </c>
      <c r="J207" s="11" t="b">
        <f t="shared" si="8"/>
        <v>0</v>
      </c>
    </row>
    <row r="208" spans="1:10" x14ac:dyDescent="0.25">
      <c r="B208" s="44"/>
      <c r="C208" s="45"/>
      <c r="D208" s="47"/>
      <c r="E208" s="17" t="b">
        <f>IF(Tabel18106[[#This Row],[Type kost]]="subsidiabele kost aan 21% BTW",Tabel18106[[#This Row],[Totaal excl. btw (€)]]*0.21,IF(Tabel18106[[#This Row],[Type kost]]="subsidiabele kost aan 12% BTW",Tabel18106[[#This Row],[Totaal excl. btw (€)]]*0.12,IF(C208="subsidiabele kost aan 6% BTW",D208*0.06,IF(Tabel18106[[#This Row],[Type kost]]="subsidiabele kost aan 0% BTW",0,IF(Tabel18106[[#This Row],[Type kost]]="niet-subsidiabele kost / hoort niet bij deze deelinvestering aan 21% BTW",Tabel18106[[#This Row],[Totaal excl. btw (€)]]*0.21,IF(Tabel18106[[#This Row],[Type kost]]="niet-subsidiabele kost / hoort niet bij deze deelinvestering aan 12% BTW",Tabel18106[[#This Row],[Totaal excl. btw (€)]]*0.12,IF(Tabel18106[[#This Row],[Type kost]]="niet-subsidiabele kost / hoort niet bij deze deelinvestering aan 6% BTW",Tabel18106[[#This Row],[Totaal excl. btw (€)]]*0.06,IF(Tabel18106[[#This Row],[Type kost]]="niet-subsidiabele kost / hoort niet bij deze deelinvestering aan 0% BTW",0))))))))</f>
        <v>0</v>
      </c>
      <c r="F208" s="17">
        <f>Tabel18106[[#This Row],[Totaal excl. btw (€)]]+Tabel18106[[#This Row],[BTW bedrag (€)]]</f>
        <v>0</v>
      </c>
      <c r="I208" s="10" t="s">
        <v>148</v>
      </c>
      <c r="J208" s="11" t="b">
        <f t="shared" si="8"/>
        <v>0</v>
      </c>
    </row>
    <row r="209" spans="1:10" x14ac:dyDescent="0.25">
      <c r="B209" s="44"/>
      <c r="C209" s="45"/>
      <c r="D209" s="47"/>
      <c r="E209" s="17" t="b">
        <f>IF(Tabel18106[[#This Row],[Type kost]]="subsidiabele kost aan 21% BTW",Tabel18106[[#This Row],[Totaal excl. btw (€)]]*0.21,IF(Tabel18106[[#This Row],[Type kost]]="subsidiabele kost aan 12% BTW",Tabel18106[[#This Row],[Totaal excl. btw (€)]]*0.12,IF(C209="subsidiabele kost aan 6% BTW",D209*0.06,IF(Tabel18106[[#This Row],[Type kost]]="subsidiabele kost aan 0% BTW",0,IF(Tabel18106[[#This Row],[Type kost]]="niet-subsidiabele kost / hoort niet bij deze deelinvestering aan 21% BTW",Tabel18106[[#This Row],[Totaal excl. btw (€)]]*0.21,IF(Tabel18106[[#This Row],[Type kost]]="niet-subsidiabele kost / hoort niet bij deze deelinvestering aan 12% BTW",Tabel18106[[#This Row],[Totaal excl. btw (€)]]*0.12,IF(Tabel18106[[#This Row],[Type kost]]="niet-subsidiabele kost / hoort niet bij deze deelinvestering aan 6% BTW",Tabel18106[[#This Row],[Totaal excl. btw (€)]]*0.06,IF(Tabel18106[[#This Row],[Type kost]]="niet-subsidiabele kost / hoort niet bij deze deelinvestering aan 0% BTW",0))))))))</f>
        <v>0</v>
      </c>
      <c r="F209" s="17">
        <f>Tabel18106[[#This Row],[Totaal excl. btw (€)]]+Tabel18106[[#This Row],[BTW bedrag (€)]]</f>
        <v>0</v>
      </c>
      <c r="I209" s="10" t="s">
        <v>149</v>
      </c>
      <c r="J209" s="11" t="b">
        <f t="shared" si="8"/>
        <v>0</v>
      </c>
    </row>
    <row r="210" spans="1:10" x14ac:dyDescent="0.25">
      <c r="B210" s="44"/>
      <c r="C210" s="45"/>
      <c r="D210" s="47"/>
      <c r="E210" s="17" t="b">
        <f>IF(Tabel18106[[#This Row],[Type kost]]="subsidiabele kost aan 21% BTW",Tabel18106[[#This Row],[Totaal excl. btw (€)]]*0.21,IF(Tabel18106[[#This Row],[Type kost]]="subsidiabele kost aan 12% BTW",Tabel18106[[#This Row],[Totaal excl. btw (€)]]*0.12,IF(C210="subsidiabele kost aan 6% BTW",D210*0.06,IF(Tabel18106[[#This Row],[Type kost]]="subsidiabele kost aan 0% BTW",0,IF(Tabel18106[[#This Row],[Type kost]]="niet-subsidiabele kost / hoort niet bij deze deelinvestering aan 21% BTW",Tabel18106[[#This Row],[Totaal excl. btw (€)]]*0.21,IF(Tabel18106[[#This Row],[Type kost]]="niet-subsidiabele kost / hoort niet bij deze deelinvestering aan 12% BTW",Tabel18106[[#This Row],[Totaal excl. btw (€)]]*0.12,IF(Tabel18106[[#This Row],[Type kost]]="niet-subsidiabele kost / hoort niet bij deze deelinvestering aan 6% BTW",Tabel18106[[#This Row],[Totaal excl. btw (€)]]*0.06,IF(Tabel18106[[#This Row],[Type kost]]="niet-subsidiabele kost / hoort niet bij deze deelinvestering aan 0% BTW",0))))))))</f>
        <v>0</v>
      </c>
      <c r="F210" s="17">
        <f>Tabel18106[[#This Row],[Totaal excl. btw (€)]]+Tabel18106[[#This Row],[BTW bedrag (€)]]</f>
        <v>0</v>
      </c>
      <c r="I210" s="10" t="s">
        <v>150</v>
      </c>
      <c r="J210" s="11" t="b">
        <f t="shared" si="8"/>
        <v>0</v>
      </c>
    </row>
    <row r="211" spans="1:10" x14ac:dyDescent="0.25">
      <c r="B211" s="44"/>
      <c r="C211" s="45"/>
      <c r="D211" s="47"/>
      <c r="E211" s="17" t="b">
        <f>IF(Tabel18106[[#This Row],[Type kost]]="subsidiabele kost aan 21% BTW",Tabel18106[[#This Row],[Totaal excl. btw (€)]]*0.21,IF(Tabel18106[[#This Row],[Type kost]]="subsidiabele kost aan 12% BTW",Tabel18106[[#This Row],[Totaal excl. btw (€)]]*0.12,IF(C211="subsidiabele kost aan 6% BTW",D211*0.06,IF(Tabel18106[[#This Row],[Type kost]]="subsidiabele kost aan 0% BTW",0,IF(Tabel18106[[#This Row],[Type kost]]="niet-subsidiabele kost / hoort niet bij deze deelinvestering aan 21% BTW",Tabel18106[[#This Row],[Totaal excl. btw (€)]]*0.21,IF(Tabel18106[[#This Row],[Type kost]]="niet-subsidiabele kost / hoort niet bij deze deelinvestering aan 12% BTW",Tabel18106[[#This Row],[Totaal excl. btw (€)]]*0.12,IF(Tabel18106[[#This Row],[Type kost]]="niet-subsidiabele kost / hoort niet bij deze deelinvestering aan 6% BTW",Tabel18106[[#This Row],[Totaal excl. btw (€)]]*0.06,IF(Tabel18106[[#This Row],[Type kost]]="niet-subsidiabele kost / hoort niet bij deze deelinvestering aan 0% BTW",0))))))))</f>
        <v>0</v>
      </c>
      <c r="F211" s="17">
        <f>Tabel18106[[#This Row],[Totaal excl. btw (€)]]+Tabel18106[[#This Row],[BTW bedrag (€)]]</f>
        <v>0</v>
      </c>
      <c r="I211" s="10" t="s">
        <v>151</v>
      </c>
      <c r="J211" s="11" t="b">
        <f t="shared" si="8"/>
        <v>0</v>
      </c>
    </row>
    <row r="212" spans="1:10" ht="15.75" thickBot="1" x14ac:dyDescent="0.3">
      <c r="B212" s="10"/>
      <c r="D212" s="61">
        <f>SUM(Tabel18106[Totaal excl. btw (€)])</f>
        <v>0</v>
      </c>
      <c r="E212" s="61">
        <f>SUM(Tabel18106[BTW bedrag (€)])</f>
        <v>0</v>
      </c>
      <c r="F212" s="61">
        <f>SUM(Tabel18106[Totaal bedrag incl. btw(€)])</f>
        <v>0</v>
      </c>
      <c r="I212" s="10"/>
      <c r="J212" s="16"/>
    </row>
    <row r="213" spans="1:10" ht="15.75" thickTop="1" x14ac:dyDescent="0.25">
      <c r="B213" s="10"/>
      <c r="F213" s="22"/>
      <c r="I213" s="13"/>
      <c r="J213" s="15">
        <f>SUM(J202:J211)</f>
        <v>0</v>
      </c>
    </row>
    <row r="214" spans="1:10" x14ac:dyDescent="0.25">
      <c r="B214" s="76" t="s">
        <v>85</v>
      </c>
      <c r="C214" s="77"/>
      <c r="D214" s="46">
        <f>IFERROR(IF(E198&gt;F212,J213/F212*(E196+E197),J213*E198/(E196+E197)),0)</f>
        <v>0</v>
      </c>
      <c r="F214" s="22"/>
    </row>
    <row r="215" spans="1:10" x14ac:dyDescent="0.25">
      <c r="B215" s="33"/>
      <c r="C215" s="34"/>
      <c r="D215" s="70" t="str">
        <f>IF($D$212=$E$196,$H$11,$H$10)</f>
        <v>Som factuurlijnen = totaal factuurbedrag: OK</v>
      </c>
      <c r="E215" s="70"/>
      <c r="F215" s="22"/>
    </row>
    <row r="216" spans="1:10" x14ac:dyDescent="0.25">
      <c r="B216" s="13"/>
      <c r="C216" s="14"/>
      <c r="D216" s="25"/>
      <c r="E216" s="25"/>
      <c r="F216" s="26"/>
    </row>
    <row r="219" spans="1:10" x14ac:dyDescent="0.25">
      <c r="A219" s="40">
        <v>10</v>
      </c>
      <c r="B219" s="8" t="s">
        <v>75</v>
      </c>
      <c r="C219" s="43"/>
      <c r="D219" s="19" t="s">
        <v>76</v>
      </c>
      <c r="E219" s="49"/>
      <c r="F219" s="20"/>
    </row>
    <row r="220" spans="1:10" x14ac:dyDescent="0.25">
      <c r="B220" s="10" t="s">
        <v>77</v>
      </c>
      <c r="C220" s="38"/>
      <c r="D220" s="21" t="s">
        <v>29</v>
      </c>
      <c r="E220" s="50"/>
      <c r="F220" s="22"/>
    </row>
    <row r="221" spans="1:10" x14ac:dyDescent="0.25">
      <c r="B221" s="10" t="s">
        <v>30</v>
      </c>
      <c r="C221" s="38"/>
      <c r="D221" s="21" t="s">
        <v>78</v>
      </c>
      <c r="E221" s="50"/>
      <c r="F221" s="22"/>
    </row>
    <row r="222" spans="1:10" x14ac:dyDescent="0.25">
      <c r="B222" s="10" t="s">
        <v>79</v>
      </c>
      <c r="C222" s="38"/>
      <c r="D222" s="17" t="s">
        <v>80</v>
      </c>
      <c r="E222" s="50"/>
      <c r="F222" s="22"/>
    </row>
    <row r="223" spans="1:10" x14ac:dyDescent="0.25">
      <c r="B223" s="10"/>
      <c r="F223" s="22"/>
    </row>
    <row r="224" spans="1:10" x14ac:dyDescent="0.25">
      <c r="B224" s="12" t="s">
        <v>33</v>
      </c>
      <c r="C224" s="7" t="s">
        <v>34</v>
      </c>
      <c r="D224" s="23" t="s">
        <v>35</v>
      </c>
      <c r="E224" s="23" t="s">
        <v>36</v>
      </c>
      <c r="F224" s="24" t="s">
        <v>37</v>
      </c>
      <c r="G224" s="7"/>
      <c r="H224" s="7"/>
      <c r="I224" s="7"/>
    </row>
    <row r="225" spans="2:10" x14ac:dyDescent="0.25">
      <c r="B225" s="44"/>
      <c r="C225" s="45"/>
      <c r="D225" s="47"/>
      <c r="E225" s="17" t="b">
        <f>IF(Tabel1810117[[#This Row],[Type kost]]="subsidiabele kost aan 21% BTW",Tabel1810117[[#This Row],[Totaal excl. btw (€)]]*0.21,IF(Tabel1810117[[#This Row],[Type kost]]="subsidiabele kost aan 12% BTW",Tabel1810117[[#This Row],[Totaal excl. btw (€)]]*0.12,IF(C225="subsidiabele kost aan 6% BTW",D225*0.06,IF(Tabel1810117[[#This Row],[Type kost]]="subsidiabele kost aan 0% BTW",0,IF(Tabel1810117[[#This Row],[Type kost]]="niet-subsidiabele kost / hoort niet bij deze deelinvestering aan 21% BTW",Tabel1810117[[#This Row],[Totaal excl. btw (€)]]*0.21,IF(Tabel1810117[[#This Row],[Type kost]]="niet-subsidiabele kost / hoort niet bij deze deelinvestering aan 12% BTW",Tabel1810117[[#This Row],[Totaal excl. btw (€)]]*0.12,IF(Tabel1810117[[#This Row],[Type kost]]="niet-subsidiabele kost / hoort niet bij deze deelinvestering aan 6% BTW",Tabel1810117[[#This Row],[Totaal excl. btw (€)]]*0.06,IF(Tabel1810117[[#This Row],[Type kost]]="niet-subsidiabele kost / hoort niet bij deze deelinvestering aan 0% BTW",0))))))))</f>
        <v>0</v>
      </c>
      <c r="F225" s="17">
        <f>Tabel1810117[[#This Row],[Totaal excl. btw (€)]]+Tabel1810117[[#This Row],[BTW bedrag (€)]]</f>
        <v>0</v>
      </c>
      <c r="I225" s="8" t="s">
        <v>152</v>
      </c>
      <c r="J225" s="9" t="b">
        <f>IF(C225="subsidiabele kost aan 21% BTW",SUM(D225),IF(C225="subsidiabele kost aan 12% BTW",SUM(D225),IF(C225="subsidiabele kost aan 6% BTW",SUM(D225),IF(C225="subsidiabele kost aan 0% BTW",SUM(D225)))))</f>
        <v>0</v>
      </c>
    </row>
    <row r="226" spans="2:10" x14ac:dyDescent="0.25">
      <c r="B226" s="44"/>
      <c r="C226" s="45"/>
      <c r="D226" s="47"/>
      <c r="E226" s="17" t="b">
        <f>IF(Tabel1810117[[#This Row],[Type kost]]="subsidiabele kost aan 21% BTW",Tabel1810117[[#This Row],[Totaal excl. btw (€)]]*0.21,IF(Tabel1810117[[#This Row],[Type kost]]="subsidiabele kost aan 12% BTW",Tabel1810117[[#This Row],[Totaal excl. btw (€)]]*0.12,IF(C226="subsidiabele kost aan 6% BTW",D226*0.06,IF(Tabel1810117[[#This Row],[Type kost]]="subsidiabele kost aan 0% BTW",0,IF(Tabel1810117[[#This Row],[Type kost]]="niet-subsidiabele kost / hoort niet bij deze deelinvestering aan 21% BTW",Tabel1810117[[#This Row],[Totaal excl. btw (€)]]*0.21,IF(Tabel1810117[[#This Row],[Type kost]]="niet-subsidiabele kost / hoort niet bij deze deelinvestering aan 12% BTW",Tabel1810117[[#This Row],[Totaal excl. btw (€)]]*0.12,IF(Tabel1810117[[#This Row],[Type kost]]="niet-subsidiabele kost / hoort niet bij deze deelinvestering aan 6% BTW",Tabel1810117[[#This Row],[Totaal excl. btw (€)]]*0.06,IF(Tabel1810117[[#This Row],[Type kost]]="niet-subsidiabele kost / hoort niet bij deze deelinvestering aan 0% BTW",0))))))))</f>
        <v>0</v>
      </c>
      <c r="F226" s="17">
        <f>Tabel1810117[[#This Row],[Totaal excl. btw (€)]]+Tabel1810117[[#This Row],[BTW bedrag (€)]]</f>
        <v>0</v>
      </c>
      <c r="I226" s="10" t="s">
        <v>153</v>
      </c>
      <c r="J226" s="11" t="b">
        <f t="shared" ref="J226:J234" si="9">IF(C226="subsidiabele kost aan 21% BTW",SUM(D226),IF(C226="subsidiabele kost aan 12% BTW",SUM(D226),IF(C226="subsidiabele kost aan 6% BTW",SUM(D226),IF(C226="subsidiabele kost aan 0% BTW",SUM(D226)))))</f>
        <v>0</v>
      </c>
    </row>
    <row r="227" spans="2:10" x14ac:dyDescent="0.25">
      <c r="B227" s="44"/>
      <c r="C227" s="45"/>
      <c r="D227" s="47"/>
      <c r="E227" s="17" t="b">
        <f>IF(Tabel1810117[[#This Row],[Type kost]]="subsidiabele kost aan 21% BTW",Tabel1810117[[#This Row],[Totaal excl. btw (€)]]*0.21,IF(Tabel1810117[[#This Row],[Type kost]]="subsidiabele kost aan 12% BTW",Tabel1810117[[#This Row],[Totaal excl. btw (€)]]*0.12,IF(C227="subsidiabele kost aan 6% BTW",D227*0.06,IF(Tabel1810117[[#This Row],[Type kost]]="subsidiabele kost aan 0% BTW",0,IF(Tabel1810117[[#This Row],[Type kost]]="niet-subsidiabele kost / hoort niet bij deze deelinvestering aan 21% BTW",Tabel1810117[[#This Row],[Totaal excl. btw (€)]]*0.21,IF(Tabel1810117[[#This Row],[Type kost]]="niet-subsidiabele kost / hoort niet bij deze deelinvestering aan 12% BTW",Tabel1810117[[#This Row],[Totaal excl. btw (€)]]*0.12,IF(Tabel1810117[[#This Row],[Type kost]]="niet-subsidiabele kost / hoort niet bij deze deelinvestering aan 6% BTW",Tabel1810117[[#This Row],[Totaal excl. btw (€)]]*0.06,IF(Tabel1810117[[#This Row],[Type kost]]="niet-subsidiabele kost / hoort niet bij deze deelinvestering aan 0% BTW",0))))))))</f>
        <v>0</v>
      </c>
      <c r="F227" s="17">
        <f>Tabel1810117[[#This Row],[Totaal excl. btw (€)]]+Tabel1810117[[#This Row],[BTW bedrag (€)]]</f>
        <v>0</v>
      </c>
      <c r="I227" s="10" t="s">
        <v>154</v>
      </c>
      <c r="J227" s="11" t="b">
        <f t="shared" si="9"/>
        <v>0</v>
      </c>
    </row>
    <row r="228" spans="2:10" x14ac:dyDescent="0.25">
      <c r="B228" s="44"/>
      <c r="C228" s="45"/>
      <c r="D228" s="47"/>
      <c r="E228" s="17" t="b">
        <f>IF(Tabel1810117[[#This Row],[Type kost]]="subsidiabele kost aan 21% BTW",Tabel1810117[[#This Row],[Totaal excl. btw (€)]]*0.21,IF(Tabel1810117[[#This Row],[Type kost]]="subsidiabele kost aan 12% BTW",Tabel1810117[[#This Row],[Totaal excl. btw (€)]]*0.12,IF(C228="subsidiabele kost aan 6% BTW",D228*0.06,IF(Tabel1810117[[#This Row],[Type kost]]="subsidiabele kost aan 0% BTW",0,IF(Tabel1810117[[#This Row],[Type kost]]="niet-subsidiabele kost / hoort niet bij deze deelinvestering aan 21% BTW",Tabel1810117[[#This Row],[Totaal excl. btw (€)]]*0.21,IF(Tabel1810117[[#This Row],[Type kost]]="niet-subsidiabele kost / hoort niet bij deze deelinvestering aan 12% BTW",Tabel1810117[[#This Row],[Totaal excl. btw (€)]]*0.12,IF(Tabel1810117[[#This Row],[Type kost]]="niet-subsidiabele kost / hoort niet bij deze deelinvestering aan 6% BTW",Tabel1810117[[#This Row],[Totaal excl. btw (€)]]*0.06,IF(Tabel1810117[[#This Row],[Type kost]]="niet-subsidiabele kost / hoort niet bij deze deelinvestering aan 0% BTW",0))))))))</f>
        <v>0</v>
      </c>
      <c r="F228" s="17">
        <f>Tabel1810117[[#This Row],[Totaal excl. btw (€)]]+Tabel1810117[[#This Row],[BTW bedrag (€)]]</f>
        <v>0</v>
      </c>
      <c r="I228" s="10" t="s">
        <v>155</v>
      </c>
      <c r="J228" s="11" t="b">
        <f t="shared" si="9"/>
        <v>0</v>
      </c>
    </row>
    <row r="229" spans="2:10" x14ac:dyDescent="0.25">
      <c r="B229" s="44"/>
      <c r="C229" s="45"/>
      <c r="D229" s="47"/>
      <c r="E229" s="17" t="b">
        <f>IF(Tabel1810117[[#This Row],[Type kost]]="subsidiabele kost aan 21% BTW",Tabel1810117[[#This Row],[Totaal excl. btw (€)]]*0.21,IF(Tabel1810117[[#This Row],[Type kost]]="subsidiabele kost aan 12% BTW",Tabel1810117[[#This Row],[Totaal excl. btw (€)]]*0.12,IF(C229="subsidiabele kost aan 6% BTW",D229*0.06,IF(Tabel1810117[[#This Row],[Type kost]]="subsidiabele kost aan 0% BTW",0,IF(Tabel1810117[[#This Row],[Type kost]]="niet-subsidiabele kost / hoort niet bij deze deelinvestering aan 21% BTW",Tabel1810117[[#This Row],[Totaal excl. btw (€)]]*0.21,IF(Tabel1810117[[#This Row],[Type kost]]="niet-subsidiabele kost / hoort niet bij deze deelinvestering aan 12% BTW",Tabel1810117[[#This Row],[Totaal excl. btw (€)]]*0.12,IF(Tabel1810117[[#This Row],[Type kost]]="niet-subsidiabele kost / hoort niet bij deze deelinvestering aan 6% BTW",Tabel1810117[[#This Row],[Totaal excl. btw (€)]]*0.06,IF(Tabel1810117[[#This Row],[Type kost]]="niet-subsidiabele kost / hoort niet bij deze deelinvestering aan 0% BTW",0))))))))</f>
        <v>0</v>
      </c>
      <c r="F229" s="17">
        <f>Tabel1810117[[#This Row],[Totaal excl. btw (€)]]+Tabel1810117[[#This Row],[BTW bedrag (€)]]</f>
        <v>0</v>
      </c>
      <c r="I229" s="10" t="s">
        <v>156</v>
      </c>
      <c r="J229" s="11" t="b">
        <f t="shared" si="9"/>
        <v>0</v>
      </c>
    </row>
    <row r="230" spans="2:10" x14ac:dyDescent="0.25">
      <c r="B230" s="44"/>
      <c r="C230" s="45"/>
      <c r="D230" s="47"/>
      <c r="E230" s="17" t="b">
        <f>IF(Tabel1810117[[#This Row],[Type kost]]="subsidiabele kost aan 21% BTW",Tabel1810117[[#This Row],[Totaal excl. btw (€)]]*0.21,IF(Tabel1810117[[#This Row],[Type kost]]="subsidiabele kost aan 12% BTW",Tabel1810117[[#This Row],[Totaal excl. btw (€)]]*0.12,IF(C230="subsidiabele kost aan 6% BTW",D230*0.06,IF(Tabel1810117[[#This Row],[Type kost]]="subsidiabele kost aan 0% BTW",0,IF(Tabel1810117[[#This Row],[Type kost]]="niet-subsidiabele kost / hoort niet bij deze deelinvestering aan 21% BTW",Tabel1810117[[#This Row],[Totaal excl. btw (€)]]*0.21,IF(Tabel1810117[[#This Row],[Type kost]]="niet-subsidiabele kost / hoort niet bij deze deelinvestering aan 12% BTW",Tabel1810117[[#This Row],[Totaal excl. btw (€)]]*0.12,IF(Tabel1810117[[#This Row],[Type kost]]="niet-subsidiabele kost / hoort niet bij deze deelinvestering aan 6% BTW",Tabel1810117[[#This Row],[Totaal excl. btw (€)]]*0.06,IF(Tabel1810117[[#This Row],[Type kost]]="niet-subsidiabele kost / hoort niet bij deze deelinvestering aan 0% BTW",0))))))))</f>
        <v>0</v>
      </c>
      <c r="F230" s="17">
        <f>Tabel1810117[[#This Row],[Totaal excl. btw (€)]]+Tabel1810117[[#This Row],[BTW bedrag (€)]]</f>
        <v>0</v>
      </c>
      <c r="I230" s="10" t="s">
        <v>157</v>
      </c>
      <c r="J230" s="11" t="b">
        <f t="shared" si="9"/>
        <v>0</v>
      </c>
    </row>
    <row r="231" spans="2:10" x14ac:dyDescent="0.25">
      <c r="B231" s="44"/>
      <c r="C231" s="45"/>
      <c r="D231" s="47"/>
      <c r="E231" s="17" t="b">
        <f>IF(Tabel1810117[[#This Row],[Type kost]]="subsidiabele kost aan 21% BTW",Tabel1810117[[#This Row],[Totaal excl. btw (€)]]*0.21,IF(Tabel1810117[[#This Row],[Type kost]]="subsidiabele kost aan 12% BTW",Tabel1810117[[#This Row],[Totaal excl. btw (€)]]*0.12,IF(C231="subsidiabele kost aan 6% BTW",D231*0.06,IF(Tabel1810117[[#This Row],[Type kost]]="subsidiabele kost aan 0% BTW",0,IF(Tabel1810117[[#This Row],[Type kost]]="niet-subsidiabele kost / hoort niet bij deze deelinvestering aan 21% BTW",Tabel1810117[[#This Row],[Totaal excl. btw (€)]]*0.21,IF(Tabel1810117[[#This Row],[Type kost]]="niet-subsidiabele kost / hoort niet bij deze deelinvestering aan 12% BTW",Tabel1810117[[#This Row],[Totaal excl. btw (€)]]*0.12,IF(Tabel1810117[[#This Row],[Type kost]]="niet-subsidiabele kost / hoort niet bij deze deelinvestering aan 6% BTW",Tabel1810117[[#This Row],[Totaal excl. btw (€)]]*0.06,IF(Tabel1810117[[#This Row],[Type kost]]="niet-subsidiabele kost / hoort niet bij deze deelinvestering aan 0% BTW",0))))))))</f>
        <v>0</v>
      </c>
      <c r="F231" s="17">
        <f>Tabel1810117[[#This Row],[Totaal excl. btw (€)]]+Tabel1810117[[#This Row],[BTW bedrag (€)]]</f>
        <v>0</v>
      </c>
      <c r="I231" s="10" t="s">
        <v>158</v>
      </c>
      <c r="J231" s="11" t="b">
        <f t="shared" si="9"/>
        <v>0</v>
      </c>
    </row>
    <row r="232" spans="2:10" x14ac:dyDescent="0.25">
      <c r="B232" s="44"/>
      <c r="C232" s="45"/>
      <c r="D232" s="47"/>
      <c r="E232" s="17" t="b">
        <f>IF(Tabel1810117[[#This Row],[Type kost]]="subsidiabele kost aan 21% BTW",Tabel1810117[[#This Row],[Totaal excl. btw (€)]]*0.21,IF(Tabel1810117[[#This Row],[Type kost]]="subsidiabele kost aan 12% BTW",Tabel1810117[[#This Row],[Totaal excl. btw (€)]]*0.12,IF(C232="subsidiabele kost aan 6% BTW",D232*0.06,IF(Tabel1810117[[#This Row],[Type kost]]="subsidiabele kost aan 0% BTW",0,IF(Tabel1810117[[#This Row],[Type kost]]="niet-subsidiabele kost / hoort niet bij deze deelinvestering aan 21% BTW",Tabel1810117[[#This Row],[Totaal excl. btw (€)]]*0.21,IF(Tabel1810117[[#This Row],[Type kost]]="niet-subsidiabele kost / hoort niet bij deze deelinvestering aan 12% BTW",Tabel1810117[[#This Row],[Totaal excl. btw (€)]]*0.12,IF(Tabel1810117[[#This Row],[Type kost]]="niet-subsidiabele kost / hoort niet bij deze deelinvestering aan 6% BTW",Tabel1810117[[#This Row],[Totaal excl. btw (€)]]*0.06,IF(Tabel1810117[[#This Row],[Type kost]]="niet-subsidiabele kost / hoort niet bij deze deelinvestering aan 0% BTW",0))))))))</f>
        <v>0</v>
      </c>
      <c r="F232" s="17">
        <f>Tabel1810117[[#This Row],[Totaal excl. btw (€)]]+Tabel1810117[[#This Row],[BTW bedrag (€)]]</f>
        <v>0</v>
      </c>
      <c r="I232" s="10" t="s">
        <v>159</v>
      </c>
      <c r="J232" s="11" t="b">
        <f t="shared" si="9"/>
        <v>0</v>
      </c>
    </row>
    <row r="233" spans="2:10" x14ac:dyDescent="0.25">
      <c r="B233" s="44"/>
      <c r="C233" s="45"/>
      <c r="D233" s="47"/>
      <c r="E233" s="17" t="b">
        <f>IF(Tabel1810117[[#This Row],[Type kost]]="subsidiabele kost aan 21% BTW",Tabel1810117[[#This Row],[Totaal excl. btw (€)]]*0.21,IF(Tabel1810117[[#This Row],[Type kost]]="subsidiabele kost aan 12% BTW",Tabel1810117[[#This Row],[Totaal excl. btw (€)]]*0.12,IF(C233="subsidiabele kost aan 6% BTW",D233*0.06,IF(Tabel1810117[[#This Row],[Type kost]]="subsidiabele kost aan 0% BTW",0,IF(Tabel1810117[[#This Row],[Type kost]]="niet-subsidiabele kost / hoort niet bij deze deelinvestering aan 21% BTW",Tabel1810117[[#This Row],[Totaal excl. btw (€)]]*0.21,IF(Tabel1810117[[#This Row],[Type kost]]="niet-subsidiabele kost / hoort niet bij deze deelinvestering aan 12% BTW",Tabel1810117[[#This Row],[Totaal excl. btw (€)]]*0.12,IF(Tabel1810117[[#This Row],[Type kost]]="niet-subsidiabele kost / hoort niet bij deze deelinvestering aan 6% BTW",Tabel1810117[[#This Row],[Totaal excl. btw (€)]]*0.06,IF(Tabel1810117[[#This Row],[Type kost]]="niet-subsidiabele kost / hoort niet bij deze deelinvestering aan 0% BTW",0))))))))</f>
        <v>0</v>
      </c>
      <c r="F233" s="17">
        <f>Tabel1810117[[#This Row],[Totaal excl. btw (€)]]+Tabel1810117[[#This Row],[BTW bedrag (€)]]</f>
        <v>0</v>
      </c>
      <c r="I233" s="10" t="s">
        <v>160</v>
      </c>
      <c r="J233" s="11" t="b">
        <f t="shared" si="9"/>
        <v>0</v>
      </c>
    </row>
    <row r="234" spans="2:10" x14ac:dyDescent="0.25">
      <c r="B234" s="44"/>
      <c r="C234" s="45"/>
      <c r="D234" s="47"/>
      <c r="E234" s="17" t="b">
        <f>IF(Tabel1810117[[#This Row],[Type kost]]="subsidiabele kost aan 21% BTW",Tabel1810117[[#This Row],[Totaal excl. btw (€)]]*0.21,IF(Tabel1810117[[#This Row],[Type kost]]="subsidiabele kost aan 12% BTW",Tabel1810117[[#This Row],[Totaal excl. btw (€)]]*0.12,IF(C234="subsidiabele kost aan 6% BTW",D234*0.06,IF(Tabel1810117[[#This Row],[Type kost]]="subsidiabele kost aan 0% BTW",0,IF(Tabel1810117[[#This Row],[Type kost]]="niet-subsidiabele kost / hoort niet bij deze deelinvestering aan 21% BTW",Tabel1810117[[#This Row],[Totaal excl. btw (€)]]*0.21,IF(Tabel1810117[[#This Row],[Type kost]]="niet-subsidiabele kost / hoort niet bij deze deelinvestering aan 12% BTW",Tabel1810117[[#This Row],[Totaal excl. btw (€)]]*0.12,IF(Tabel1810117[[#This Row],[Type kost]]="niet-subsidiabele kost / hoort niet bij deze deelinvestering aan 6% BTW",Tabel1810117[[#This Row],[Totaal excl. btw (€)]]*0.06,IF(Tabel1810117[[#This Row],[Type kost]]="niet-subsidiabele kost / hoort niet bij deze deelinvestering aan 0% BTW",0))))))))</f>
        <v>0</v>
      </c>
      <c r="F234" s="17">
        <f>Tabel1810117[[#This Row],[Totaal excl. btw (€)]]+Tabel1810117[[#This Row],[BTW bedrag (€)]]</f>
        <v>0</v>
      </c>
      <c r="I234" s="10" t="s">
        <v>161</v>
      </c>
      <c r="J234" s="11" t="b">
        <f t="shared" si="9"/>
        <v>0</v>
      </c>
    </row>
    <row r="235" spans="2:10" ht="15.75" thickBot="1" x14ac:dyDescent="0.3">
      <c r="B235" s="10"/>
      <c r="D235" s="17">
        <f>SUM(Tabel1810117[Totaal excl. btw (€)])</f>
        <v>0</v>
      </c>
      <c r="E235" s="17">
        <f>SUM(Tabel1810117[BTW bedrag (€)])</f>
        <v>0</v>
      </c>
      <c r="F235" s="17">
        <f>SUM(Tabel1810117[Totaal bedrag incl. btw(€)])</f>
        <v>0</v>
      </c>
      <c r="I235" s="10"/>
      <c r="J235" s="16"/>
    </row>
    <row r="236" spans="2:10" ht="15.75" thickTop="1" x14ac:dyDescent="0.25">
      <c r="B236" s="10"/>
      <c r="F236" s="22"/>
      <c r="I236" s="13"/>
      <c r="J236" s="15">
        <f>SUM(J225:J234)</f>
        <v>0</v>
      </c>
    </row>
    <row r="237" spans="2:10" x14ac:dyDescent="0.25">
      <c r="B237" s="76" t="s">
        <v>85</v>
      </c>
      <c r="C237" s="77"/>
      <c r="D237" s="46">
        <f>IFERROR(IF(E221&gt;F235,J236/F235*(E219+E220),J236*E221/(E219+E220)),0)</f>
        <v>0</v>
      </c>
      <c r="F237" s="22"/>
    </row>
    <row r="238" spans="2:10" x14ac:dyDescent="0.25">
      <c r="B238" s="33"/>
      <c r="C238" s="34"/>
      <c r="D238" s="70" t="str">
        <f>IF($E$219=$D$235,$H$11,$H$10)</f>
        <v>Som factuurlijnen = totaal factuurbedrag: OK</v>
      </c>
      <c r="E238" s="70"/>
      <c r="F238" s="22"/>
    </row>
    <row r="239" spans="2:10" x14ac:dyDescent="0.25">
      <c r="B239" s="13"/>
      <c r="C239" s="14"/>
      <c r="D239" s="25"/>
      <c r="E239" s="25"/>
      <c r="F239" s="26"/>
    </row>
    <row r="242" spans="1:10" x14ac:dyDescent="0.25">
      <c r="A242" s="40">
        <v>11</v>
      </c>
      <c r="B242" s="8" t="s">
        <v>75</v>
      </c>
      <c r="C242" s="43"/>
      <c r="D242" s="19" t="s">
        <v>76</v>
      </c>
      <c r="E242" s="49"/>
      <c r="F242" s="20"/>
    </row>
    <row r="243" spans="1:10" x14ac:dyDescent="0.25">
      <c r="B243" s="10" t="s">
        <v>77</v>
      </c>
      <c r="C243" s="38"/>
      <c r="D243" s="21" t="s">
        <v>29</v>
      </c>
      <c r="E243" s="50"/>
      <c r="F243" s="22"/>
    </row>
    <row r="244" spans="1:10" x14ac:dyDescent="0.25">
      <c r="B244" s="10" t="s">
        <v>30</v>
      </c>
      <c r="C244" s="38"/>
      <c r="D244" s="21" t="s">
        <v>78</v>
      </c>
      <c r="E244" s="50"/>
      <c r="F244" s="22"/>
    </row>
    <row r="245" spans="1:10" x14ac:dyDescent="0.25">
      <c r="B245" s="10" t="s">
        <v>79</v>
      </c>
      <c r="C245" s="38"/>
      <c r="D245" s="17" t="s">
        <v>80</v>
      </c>
      <c r="E245" s="50"/>
      <c r="F245" s="22"/>
    </row>
    <row r="246" spans="1:10" x14ac:dyDescent="0.25">
      <c r="B246" s="10"/>
      <c r="F246" s="22"/>
    </row>
    <row r="247" spans="1:10" x14ac:dyDescent="0.25">
      <c r="B247" s="12" t="s">
        <v>33</v>
      </c>
      <c r="C247" s="7" t="s">
        <v>34</v>
      </c>
      <c r="D247" s="23" t="s">
        <v>35</v>
      </c>
      <c r="E247" s="23" t="s">
        <v>36</v>
      </c>
      <c r="F247" s="24" t="s">
        <v>37</v>
      </c>
      <c r="G247" s="7"/>
      <c r="H247" s="7"/>
      <c r="I247" s="7"/>
    </row>
    <row r="248" spans="1:10" x14ac:dyDescent="0.25">
      <c r="B248" s="44"/>
      <c r="C248" s="45"/>
      <c r="D248" s="47"/>
      <c r="E248" s="17" t="b">
        <f>IF(Tabel1810129[[#This Row],[Type kost]]="subsidiabele kost aan 21% BTW",Tabel1810129[[#This Row],[Totaal excl. btw (€)]]*0.21,IF(Tabel1810129[[#This Row],[Type kost]]="subsidiabele kost aan 12% BTW",Tabel1810129[[#This Row],[Totaal excl. btw (€)]]*0.12,IF(C248="subsidiabele kost aan 6% BTW",D248*0.06,IF(Tabel1810129[[#This Row],[Type kost]]="subsidiabele kost aan 0% BTW",0,IF(Tabel1810129[[#This Row],[Type kost]]="niet-subsidiabele kost / hoort niet bij deze deelinvestering aan 21% BTW",Tabel1810129[[#This Row],[Totaal excl. btw (€)]]*0.21,IF(Tabel1810129[[#This Row],[Type kost]]="niet-subsidiabele kost / hoort niet bij deze deelinvestering aan 12% BTW",Tabel1810129[[#This Row],[Totaal excl. btw (€)]]*0.12,IF(Tabel1810129[[#This Row],[Type kost]]="niet-subsidiabele kost / hoort niet bij deze deelinvestering aan 6% BTW",Tabel1810129[[#This Row],[Totaal excl. btw (€)]]*0.06,IF(Tabel1810129[[#This Row],[Type kost]]="niet-subsidiabele kost / hoort niet bij deze deelinvestering aan 0% BTW",0))))))))</f>
        <v>0</v>
      </c>
      <c r="F248" s="17">
        <f>Tabel1810129[[#This Row],[Totaal excl. btw (€)]]+Tabel1810129[[#This Row],[BTW bedrag (€)]]</f>
        <v>0</v>
      </c>
      <c r="I248" s="8" t="s">
        <v>162</v>
      </c>
      <c r="J248" s="9" t="b">
        <f>IF(C248="subsidiabele kost aan 21% BTW",SUM(D248),IF(C248="subsidiabele kost aan 12% BTW",SUM(D248),IF(C248="subsidiabele kost aan 6% BTW",SUM(D248),IF(C248="subsidiabele kost aan 0% BTW",SUM(D248)))))</f>
        <v>0</v>
      </c>
    </row>
    <row r="249" spans="1:10" x14ac:dyDescent="0.25">
      <c r="B249" s="44"/>
      <c r="C249" s="45"/>
      <c r="D249" s="47"/>
      <c r="E249" s="17" t="b">
        <f>IF(Tabel1810129[[#This Row],[Type kost]]="subsidiabele kost aan 21% BTW",Tabel1810129[[#This Row],[Totaal excl. btw (€)]]*0.21,IF(Tabel1810129[[#This Row],[Type kost]]="subsidiabele kost aan 12% BTW",Tabel1810129[[#This Row],[Totaal excl. btw (€)]]*0.12,IF(C249="subsidiabele kost aan 6% BTW",D249*0.06,IF(Tabel1810129[[#This Row],[Type kost]]="subsidiabele kost aan 0% BTW",0,IF(Tabel1810129[[#This Row],[Type kost]]="niet-subsidiabele kost / hoort niet bij deze deelinvestering aan 21% BTW",Tabel1810129[[#This Row],[Totaal excl. btw (€)]]*0.21,IF(Tabel1810129[[#This Row],[Type kost]]="niet-subsidiabele kost / hoort niet bij deze deelinvestering aan 12% BTW",Tabel1810129[[#This Row],[Totaal excl. btw (€)]]*0.12,IF(Tabel1810129[[#This Row],[Type kost]]="niet-subsidiabele kost / hoort niet bij deze deelinvestering aan 6% BTW",Tabel1810129[[#This Row],[Totaal excl. btw (€)]]*0.06,IF(Tabel1810129[[#This Row],[Type kost]]="niet-subsidiabele kost / hoort niet bij deze deelinvestering aan 0% BTW",0))))))))</f>
        <v>0</v>
      </c>
      <c r="F249" s="17">
        <f>Tabel1810129[[#This Row],[Totaal excl. btw (€)]]+Tabel1810129[[#This Row],[BTW bedrag (€)]]</f>
        <v>0</v>
      </c>
      <c r="I249" s="10" t="s">
        <v>163</v>
      </c>
      <c r="J249" s="11" t="b">
        <f t="shared" ref="J249:J257" si="10">IF(C249="subsidiabele kost aan 21% BTW",SUM(D249),IF(C249="subsidiabele kost aan 12% BTW",SUM(D249),IF(C249="subsidiabele kost aan 6% BTW",SUM(D249),IF(C249="subsidiabele kost aan 0% BTW",SUM(D249)))))</f>
        <v>0</v>
      </c>
    </row>
    <row r="250" spans="1:10" x14ac:dyDescent="0.25">
      <c r="B250" s="44"/>
      <c r="C250" s="45"/>
      <c r="D250" s="47"/>
      <c r="E250" s="17" t="b">
        <f>IF(Tabel1810129[[#This Row],[Type kost]]="subsidiabele kost aan 21% BTW",Tabel1810129[[#This Row],[Totaal excl. btw (€)]]*0.21,IF(Tabel1810129[[#This Row],[Type kost]]="subsidiabele kost aan 12% BTW",Tabel1810129[[#This Row],[Totaal excl. btw (€)]]*0.12,IF(C250="subsidiabele kost aan 6% BTW",D250*0.06,IF(Tabel1810129[[#This Row],[Type kost]]="subsidiabele kost aan 0% BTW",0,IF(Tabel1810129[[#This Row],[Type kost]]="niet-subsidiabele kost / hoort niet bij deze deelinvestering aan 21% BTW",Tabel1810129[[#This Row],[Totaal excl. btw (€)]]*0.21,IF(Tabel1810129[[#This Row],[Type kost]]="niet-subsidiabele kost / hoort niet bij deze deelinvestering aan 12% BTW",Tabel1810129[[#This Row],[Totaal excl. btw (€)]]*0.12,IF(Tabel1810129[[#This Row],[Type kost]]="niet-subsidiabele kost / hoort niet bij deze deelinvestering aan 6% BTW",Tabel1810129[[#This Row],[Totaal excl. btw (€)]]*0.06,IF(Tabel1810129[[#This Row],[Type kost]]="niet-subsidiabele kost / hoort niet bij deze deelinvestering aan 0% BTW",0))))))))</f>
        <v>0</v>
      </c>
      <c r="F250" s="17">
        <f>Tabel1810129[[#This Row],[Totaal excl. btw (€)]]+Tabel1810129[[#This Row],[BTW bedrag (€)]]</f>
        <v>0</v>
      </c>
      <c r="I250" s="10" t="s">
        <v>164</v>
      </c>
      <c r="J250" s="11" t="b">
        <f t="shared" si="10"/>
        <v>0</v>
      </c>
    </row>
    <row r="251" spans="1:10" x14ac:dyDescent="0.25">
      <c r="B251" s="44"/>
      <c r="C251" s="45"/>
      <c r="D251" s="47"/>
      <c r="E251" s="17" t="b">
        <f>IF(Tabel1810129[[#This Row],[Type kost]]="subsidiabele kost aan 21% BTW",Tabel1810129[[#This Row],[Totaal excl. btw (€)]]*0.21,IF(Tabel1810129[[#This Row],[Type kost]]="subsidiabele kost aan 12% BTW",Tabel1810129[[#This Row],[Totaal excl. btw (€)]]*0.12,IF(C251="subsidiabele kost aan 6% BTW",D251*0.06,IF(Tabel1810129[[#This Row],[Type kost]]="subsidiabele kost aan 0% BTW",0,IF(Tabel1810129[[#This Row],[Type kost]]="niet-subsidiabele kost / hoort niet bij deze deelinvestering aan 21% BTW",Tabel1810129[[#This Row],[Totaal excl. btw (€)]]*0.21,IF(Tabel1810129[[#This Row],[Type kost]]="niet-subsidiabele kost / hoort niet bij deze deelinvestering aan 12% BTW",Tabel1810129[[#This Row],[Totaal excl. btw (€)]]*0.12,IF(Tabel1810129[[#This Row],[Type kost]]="niet-subsidiabele kost / hoort niet bij deze deelinvestering aan 6% BTW",Tabel1810129[[#This Row],[Totaal excl. btw (€)]]*0.06,IF(Tabel1810129[[#This Row],[Type kost]]="niet-subsidiabele kost / hoort niet bij deze deelinvestering aan 0% BTW",0))))))))</f>
        <v>0</v>
      </c>
      <c r="F251" s="17">
        <f>Tabel1810129[[#This Row],[Totaal excl. btw (€)]]+Tabel1810129[[#This Row],[BTW bedrag (€)]]</f>
        <v>0</v>
      </c>
      <c r="I251" s="10" t="s">
        <v>165</v>
      </c>
      <c r="J251" s="11" t="b">
        <f t="shared" si="10"/>
        <v>0</v>
      </c>
    </row>
    <row r="252" spans="1:10" x14ac:dyDescent="0.25">
      <c r="B252" s="44"/>
      <c r="C252" s="45"/>
      <c r="D252" s="47"/>
      <c r="E252" s="17" t="b">
        <f>IF(Tabel1810129[[#This Row],[Type kost]]="subsidiabele kost aan 21% BTW",Tabel1810129[[#This Row],[Totaal excl. btw (€)]]*0.21,IF(Tabel1810129[[#This Row],[Type kost]]="subsidiabele kost aan 12% BTW",Tabel1810129[[#This Row],[Totaal excl. btw (€)]]*0.12,IF(C252="subsidiabele kost aan 6% BTW",D252*0.06,IF(Tabel1810129[[#This Row],[Type kost]]="subsidiabele kost aan 0% BTW",0,IF(Tabel1810129[[#This Row],[Type kost]]="niet-subsidiabele kost / hoort niet bij deze deelinvestering aan 21% BTW",Tabel1810129[[#This Row],[Totaal excl. btw (€)]]*0.21,IF(Tabel1810129[[#This Row],[Type kost]]="niet-subsidiabele kost / hoort niet bij deze deelinvestering aan 12% BTW",Tabel1810129[[#This Row],[Totaal excl. btw (€)]]*0.12,IF(Tabel1810129[[#This Row],[Type kost]]="niet-subsidiabele kost / hoort niet bij deze deelinvestering aan 6% BTW",Tabel1810129[[#This Row],[Totaal excl. btw (€)]]*0.06,IF(Tabel1810129[[#This Row],[Type kost]]="niet-subsidiabele kost / hoort niet bij deze deelinvestering aan 0% BTW",0))))))))</f>
        <v>0</v>
      </c>
      <c r="F252" s="17">
        <f>Tabel1810129[[#This Row],[Totaal excl. btw (€)]]+Tabel1810129[[#This Row],[BTW bedrag (€)]]</f>
        <v>0</v>
      </c>
      <c r="I252" s="10" t="s">
        <v>166</v>
      </c>
      <c r="J252" s="11" t="b">
        <f t="shared" si="10"/>
        <v>0</v>
      </c>
    </row>
    <row r="253" spans="1:10" x14ac:dyDescent="0.25">
      <c r="B253" s="44"/>
      <c r="C253" s="45"/>
      <c r="D253" s="47"/>
      <c r="E253" s="17" t="b">
        <f>IF(Tabel1810129[[#This Row],[Type kost]]="subsidiabele kost aan 21% BTW",Tabel1810129[[#This Row],[Totaal excl. btw (€)]]*0.21,IF(Tabel1810129[[#This Row],[Type kost]]="subsidiabele kost aan 12% BTW",Tabel1810129[[#This Row],[Totaal excl. btw (€)]]*0.12,IF(C253="subsidiabele kost aan 6% BTW",D253*0.06,IF(Tabel1810129[[#This Row],[Type kost]]="subsidiabele kost aan 0% BTW",0,IF(Tabel1810129[[#This Row],[Type kost]]="niet-subsidiabele kost / hoort niet bij deze deelinvestering aan 21% BTW",Tabel1810129[[#This Row],[Totaal excl. btw (€)]]*0.21,IF(Tabel1810129[[#This Row],[Type kost]]="niet-subsidiabele kost / hoort niet bij deze deelinvestering aan 12% BTW",Tabel1810129[[#This Row],[Totaal excl. btw (€)]]*0.12,IF(Tabel1810129[[#This Row],[Type kost]]="niet-subsidiabele kost / hoort niet bij deze deelinvestering aan 6% BTW",Tabel1810129[[#This Row],[Totaal excl. btw (€)]]*0.06,IF(Tabel1810129[[#This Row],[Type kost]]="niet-subsidiabele kost / hoort niet bij deze deelinvestering aan 0% BTW",0))))))))</f>
        <v>0</v>
      </c>
      <c r="F253" s="17">
        <f>Tabel1810129[[#This Row],[Totaal excl. btw (€)]]+Tabel1810129[[#This Row],[BTW bedrag (€)]]</f>
        <v>0</v>
      </c>
      <c r="I253" s="10" t="s">
        <v>167</v>
      </c>
      <c r="J253" s="11" t="b">
        <f t="shared" si="10"/>
        <v>0</v>
      </c>
    </row>
    <row r="254" spans="1:10" x14ac:dyDescent="0.25">
      <c r="B254" s="44"/>
      <c r="C254" s="45"/>
      <c r="D254" s="47"/>
      <c r="E254" s="17" t="b">
        <f>IF(Tabel1810129[[#This Row],[Type kost]]="subsidiabele kost aan 21% BTW",Tabel1810129[[#This Row],[Totaal excl. btw (€)]]*0.21,IF(Tabel1810129[[#This Row],[Type kost]]="subsidiabele kost aan 12% BTW",Tabel1810129[[#This Row],[Totaal excl. btw (€)]]*0.12,IF(C254="subsidiabele kost aan 6% BTW",D254*0.06,IF(Tabel1810129[[#This Row],[Type kost]]="subsidiabele kost aan 0% BTW",0,IF(Tabel1810129[[#This Row],[Type kost]]="niet-subsidiabele kost / hoort niet bij deze deelinvestering aan 21% BTW",Tabel1810129[[#This Row],[Totaal excl. btw (€)]]*0.21,IF(Tabel1810129[[#This Row],[Type kost]]="niet-subsidiabele kost / hoort niet bij deze deelinvestering aan 12% BTW",Tabel1810129[[#This Row],[Totaal excl. btw (€)]]*0.12,IF(Tabel1810129[[#This Row],[Type kost]]="niet-subsidiabele kost / hoort niet bij deze deelinvestering aan 6% BTW",Tabel1810129[[#This Row],[Totaal excl. btw (€)]]*0.06,IF(Tabel1810129[[#This Row],[Type kost]]="niet-subsidiabele kost / hoort niet bij deze deelinvestering aan 0% BTW",0))))))))</f>
        <v>0</v>
      </c>
      <c r="F254" s="17">
        <f>Tabel1810129[[#This Row],[Totaal excl. btw (€)]]+Tabel1810129[[#This Row],[BTW bedrag (€)]]</f>
        <v>0</v>
      </c>
      <c r="I254" s="10" t="s">
        <v>168</v>
      </c>
      <c r="J254" s="11" t="b">
        <f t="shared" si="10"/>
        <v>0</v>
      </c>
    </row>
    <row r="255" spans="1:10" x14ac:dyDescent="0.25">
      <c r="B255" s="44"/>
      <c r="C255" s="45"/>
      <c r="D255" s="47"/>
      <c r="E255" s="17" t="b">
        <f>IF(Tabel1810129[[#This Row],[Type kost]]="subsidiabele kost aan 21% BTW",Tabel1810129[[#This Row],[Totaal excl. btw (€)]]*0.21,IF(Tabel1810129[[#This Row],[Type kost]]="subsidiabele kost aan 12% BTW",Tabel1810129[[#This Row],[Totaal excl. btw (€)]]*0.12,IF(C255="subsidiabele kost aan 6% BTW",D255*0.06,IF(Tabel1810129[[#This Row],[Type kost]]="subsidiabele kost aan 0% BTW",0,IF(Tabel1810129[[#This Row],[Type kost]]="niet-subsidiabele kost / hoort niet bij deze deelinvestering aan 21% BTW",Tabel1810129[[#This Row],[Totaal excl. btw (€)]]*0.21,IF(Tabel1810129[[#This Row],[Type kost]]="niet-subsidiabele kost / hoort niet bij deze deelinvestering aan 12% BTW",Tabel1810129[[#This Row],[Totaal excl. btw (€)]]*0.12,IF(Tabel1810129[[#This Row],[Type kost]]="niet-subsidiabele kost / hoort niet bij deze deelinvestering aan 6% BTW",Tabel1810129[[#This Row],[Totaal excl. btw (€)]]*0.06,IF(Tabel1810129[[#This Row],[Type kost]]="niet-subsidiabele kost / hoort niet bij deze deelinvestering aan 0% BTW",0))))))))</f>
        <v>0</v>
      </c>
      <c r="F255" s="17">
        <f>Tabel1810129[[#This Row],[Totaal excl. btw (€)]]+Tabel1810129[[#This Row],[BTW bedrag (€)]]</f>
        <v>0</v>
      </c>
      <c r="I255" s="10" t="s">
        <v>169</v>
      </c>
      <c r="J255" s="11" t="b">
        <f t="shared" si="10"/>
        <v>0</v>
      </c>
    </row>
    <row r="256" spans="1:10" x14ac:dyDescent="0.25">
      <c r="B256" s="44"/>
      <c r="C256" s="45"/>
      <c r="D256" s="47"/>
      <c r="E256" s="17" t="b">
        <f>IF(Tabel1810129[[#This Row],[Type kost]]="subsidiabele kost aan 21% BTW",Tabel1810129[[#This Row],[Totaal excl. btw (€)]]*0.21,IF(Tabel1810129[[#This Row],[Type kost]]="subsidiabele kost aan 12% BTW",Tabel1810129[[#This Row],[Totaal excl. btw (€)]]*0.12,IF(C256="subsidiabele kost aan 6% BTW",D256*0.06,IF(Tabel1810129[[#This Row],[Type kost]]="subsidiabele kost aan 0% BTW",0,IF(Tabel1810129[[#This Row],[Type kost]]="niet-subsidiabele kost / hoort niet bij deze deelinvestering aan 21% BTW",Tabel1810129[[#This Row],[Totaal excl. btw (€)]]*0.21,IF(Tabel1810129[[#This Row],[Type kost]]="niet-subsidiabele kost / hoort niet bij deze deelinvestering aan 12% BTW",Tabel1810129[[#This Row],[Totaal excl. btw (€)]]*0.12,IF(Tabel1810129[[#This Row],[Type kost]]="niet-subsidiabele kost / hoort niet bij deze deelinvestering aan 6% BTW",Tabel1810129[[#This Row],[Totaal excl. btw (€)]]*0.06,IF(Tabel1810129[[#This Row],[Type kost]]="niet-subsidiabele kost / hoort niet bij deze deelinvestering aan 0% BTW",0))))))))</f>
        <v>0</v>
      </c>
      <c r="F256" s="17">
        <f>Tabel1810129[[#This Row],[Totaal excl. btw (€)]]+Tabel1810129[[#This Row],[BTW bedrag (€)]]</f>
        <v>0</v>
      </c>
      <c r="I256" s="10" t="s">
        <v>170</v>
      </c>
      <c r="J256" s="11" t="b">
        <f t="shared" si="10"/>
        <v>0</v>
      </c>
    </row>
    <row r="257" spans="1:10" x14ac:dyDescent="0.25">
      <c r="B257" s="44"/>
      <c r="C257" s="45"/>
      <c r="D257" s="47"/>
      <c r="E257" s="17" t="b">
        <f>IF(Tabel1810129[[#This Row],[Type kost]]="subsidiabele kost aan 21% BTW",Tabel1810129[[#This Row],[Totaal excl. btw (€)]]*0.21,IF(Tabel1810129[[#This Row],[Type kost]]="subsidiabele kost aan 12% BTW",Tabel1810129[[#This Row],[Totaal excl. btw (€)]]*0.12,IF(C257="subsidiabele kost aan 6% BTW",D257*0.06,IF(Tabel1810129[[#This Row],[Type kost]]="subsidiabele kost aan 0% BTW",0,IF(Tabel1810129[[#This Row],[Type kost]]="niet-subsidiabele kost / hoort niet bij deze deelinvestering aan 21% BTW",Tabel1810129[[#This Row],[Totaal excl. btw (€)]]*0.21,IF(Tabel1810129[[#This Row],[Type kost]]="niet-subsidiabele kost / hoort niet bij deze deelinvestering aan 12% BTW",Tabel1810129[[#This Row],[Totaal excl. btw (€)]]*0.12,IF(Tabel1810129[[#This Row],[Type kost]]="niet-subsidiabele kost / hoort niet bij deze deelinvestering aan 6% BTW",Tabel1810129[[#This Row],[Totaal excl. btw (€)]]*0.06,IF(Tabel1810129[[#This Row],[Type kost]]="niet-subsidiabele kost / hoort niet bij deze deelinvestering aan 0% BTW",0))))))))</f>
        <v>0</v>
      </c>
      <c r="F257" s="17">
        <f>Tabel1810129[[#This Row],[Totaal excl. btw (€)]]+Tabel1810129[[#This Row],[BTW bedrag (€)]]</f>
        <v>0</v>
      </c>
      <c r="I257" s="10" t="s">
        <v>171</v>
      </c>
      <c r="J257" s="11" t="b">
        <f t="shared" si="10"/>
        <v>0</v>
      </c>
    </row>
    <row r="258" spans="1:10" ht="15.75" thickBot="1" x14ac:dyDescent="0.3">
      <c r="B258" s="10"/>
      <c r="D258" s="61">
        <f>SUM(Tabel1810129[Totaal excl. btw (€)])</f>
        <v>0</v>
      </c>
      <c r="E258" s="61">
        <f>SUM(Tabel1810129[BTW bedrag (€)])</f>
        <v>0</v>
      </c>
      <c r="F258" s="61">
        <f>SUM(Tabel1810129[Totaal bedrag incl. btw(€)])</f>
        <v>0</v>
      </c>
      <c r="I258" s="10"/>
      <c r="J258" s="16"/>
    </row>
    <row r="259" spans="1:10" ht="15.75" thickTop="1" x14ac:dyDescent="0.25">
      <c r="B259" s="10"/>
      <c r="F259" s="22"/>
      <c r="I259" s="13"/>
      <c r="J259" s="15">
        <f>SUM(J248:J257)</f>
        <v>0</v>
      </c>
    </row>
    <row r="260" spans="1:10" x14ac:dyDescent="0.25">
      <c r="B260" s="76" t="s">
        <v>85</v>
      </c>
      <c r="C260" s="77"/>
      <c r="D260" s="46">
        <f>IFERROR(IF(E244&gt;F258,J259/F258*(E242+E243),J259*E244/(E242+E243)),0)</f>
        <v>0</v>
      </c>
      <c r="F260" s="22"/>
    </row>
    <row r="261" spans="1:10" x14ac:dyDescent="0.25">
      <c r="B261" s="33"/>
      <c r="C261" s="34"/>
      <c r="D261" s="70" t="str">
        <f>IF($E$242=$D$258,$H$11,$H$10)</f>
        <v>Som factuurlijnen = totaal factuurbedrag: OK</v>
      </c>
      <c r="E261" s="70"/>
      <c r="F261" s="22"/>
    </row>
    <row r="262" spans="1:10" x14ac:dyDescent="0.25">
      <c r="B262" s="13"/>
      <c r="C262" s="14"/>
      <c r="D262" s="25"/>
      <c r="E262" s="25"/>
      <c r="F262" s="26"/>
    </row>
    <row r="265" spans="1:10" x14ac:dyDescent="0.25">
      <c r="A265" s="40">
        <v>12</v>
      </c>
      <c r="B265" s="8" t="s">
        <v>75</v>
      </c>
      <c r="C265" s="43"/>
      <c r="D265" s="19" t="s">
        <v>76</v>
      </c>
      <c r="E265" s="49"/>
      <c r="F265" s="20"/>
    </row>
    <row r="266" spans="1:10" x14ac:dyDescent="0.25">
      <c r="B266" s="10" t="s">
        <v>77</v>
      </c>
      <c r="C266" s="38"/>
      <c r="D266" s="21" t="s">
        <v>29</v>
      </c>
      <c r="E266" s="50"/>
      <c r="F266" s="22"/>
    </row>
    <row r="267" spans="1:10" x14ac:dyDescent="0.25">
      <c r="B267" s="10" t="s">
        <v>30</v>
      </c>
      <c r="C267" s="38"/>
      <c r="D267" s="21" t="s">
        <v>78</v>
      </c>
      <c r="E267" s="50"/>
      <c r="F267" s="22"/>
    </row>
    <row r="268" spans="1:10" x14ac:dyDescent="0.25">
      <c r="B268" s="10" t="s">
        <v>79</v>
      </c>
      <c r="C268" s="38"/>
      <c r="D268" s="17" t="s">
        <v>80</v>
      </c>
      <c r="E268" s="50"/>
      <c r="F268" s="22"/>
    </row>
    <row r="269" spans="1:10" x14ac:dyDescent="0.25">
      <c r="B269" s="10"/>
      <c r="F269" s="22"/>
    </row>
    <row r="270" spans="1:10" x14ac:dyDescent="0.25">
      <c r="B270" s="12" t="s">
        <v>33</v>
      </c>
      <c r="C270" s="7" t="s">
        <v>34</v>
      </c>
      <c r="D270" s="23" t="s">
        <v>35</v>
      </c>
      <c r="E270" s="23" t="s">
        <v>36</v>
      </c>
      <c r="F270" s="24" t="s">
        <v>37</v>
      </c>
      <c r="G270" s="7"/>
      <c r="H270" s="7"/>
      <c r="I270" s="7"/>
    </row>
    <row r="271" spans="1:10" x14ac:dyDescent="0.25">
      <c r="B271" s="44"/>
      <c r="C271" s="45"/>
      <c r="D271" s="47"/>
      <c r="E271" s="17" t="b">
        <f>IF(Tabel181012316[[#This Row],[Type kost]]="subsidiabele kost aan 21% BTW",Tabel181012316[[#This Row],[Totaal excl. btw (€)]]*0.21,IF(Tabel181012316[[#This Row],[Type kost]]="subsidiabele kost aan 12% BTW",Tabel181012316[[#This Row],[Totaal excl. btw (€)]]*0.12,IF(C271="subsidiabele kost aan 6% BTW",D271*0.06,IF(Tabel181012316[[#This Row],[Type kost]]="subsidiabele kost aan 0% BTW",0,IF(Tabel181012316[[#This Row],[Type kost]]="niet-subsidiabele kost / hoort niet bij deze deelinvestering aan 21% BTW",Tabel181012316[[#This Row],[Totaal excl. btw (€)]]*0.21,IF(Tabel181012316[[#This Row],[Type kost]]="niet-subsidiabele kost / hoort niet bij deze deelinvestering aan 12% BTW",Tabel181012316[[#This Row],[Totaal excl. btw (€)]]*0.12,IF(Tabel181012316[[#This Row],[Type kost]]="niet-subsidiabele kost / hoort niet bij deze deelinvestering aan 6% BTW",Tabel181012316[[#This Row],[Totaal excl. btw (€)]]*0.06,IF(Tabel181012316[[#This Row],[Type kost]]="niet-subsidiabele kost / hoort niet bij deze deelinvestering aan 0% BTW",0))))))))</f>
        <v>0</v>
      </c>
      <c r="F271" s="17">
        <f>Tabel181012316[[#This Row],[Totaal excl. btw (€)]]+Tabel181012316[[#This Row],[BTW bedrag (€)]]</f>
        <v>0</v>
      </c>
      <c r="I271" s="8" t="s">
        <v>172</v>
      </c>
      <c r="J271" s="9" t="b">
        <f>IF(C271="subsidiabele kost aan 21% BTW",SUM(D271),IF(C271="subsidiabele kost aan 12% BTW",SUM(D271),IF(C271="subsidiabele kost aan 6% BTW",SUM(D271),IF(C271="subsidiabele kost aan 0% BTW",SUM(D271)))))</f>
        <v>0</v>
      </c>
    </row>
    <row r="272" spans="1:10" x14ac:dyDescent="0.25">
      <c r="B272" s="44"/>
      <c r="C272" s="45"/>
      <c r="D272" s="47"/>
      <c r="E272" s="17" t="b">
        <f>IF(Tabel181012316[[#This Row],[Type kost]]="subsidiabele kost aan 21% BTW",Tabel181012316[[#This Row],[Totaal excl. btw (€)]]*0.21,IF(Tabel181012316[[#This Row],[Type kost]]="subsidiabele kost aan 12% BTW",Tabel181012316[[#This Row],[Totaal excl. btw (€)]]*0.12,IF(C272="subsidiabele kost aan 6% BTW",D272*0.06,IF(Tabel181012316[[#This Row],[Type kost]]="subsidiabele kost aan 0% BTW",0,IF(Tabel181012316[[#This Row],[Type kost]]="niet-subsidiabele kost / hoort niet bij deze deelinvestering aan 21% BTW",Tabel181012316[[#This Row],[Totaal excl. btw (€)]]*0.21,IF(Tabel181012316[[#This Row],[Type kost]]="niet-subsidiabele kost / hoort niet bij deze deelinvestering aan 12% BTW",Tabel181012316[[#This Row],[Totaal excl. btw (€)]]*0.12,IF(Tabel181012316[[#This Row],[Type kost]]="niet-subsidiabele kost / hoort niet bij deze deelinvestering aan 6% BTW",Tabel181012316[[#This Row],[Totaal excl. btw (€)]]*0.06,IF(Tabel181012316[[#This Row],[Type kost]]="niet-subsidiabele kost / hoort niet bij deze deelinvestering aan 0% BTW",0))))))))</f>
        <v>0</v>
      </c>
      <c r="F272" s="17">
        <f>Tabel181012316[[#This Row],[Totaal excl. btw (€)]]+Tabel181012316[[#This Row],[BTW bedrag (€)]]</f>
        <v>0</v>
      </c>
      <c r="I272" s="10" t="s">
        <v>173</v>
      </c>
      <c r="J272" s="11" t="b">
        <f t="shared" ref="J272:J280" si="11">IF(C272="subsidiabele kost aan 21% BTW",SUM(D272),IF(C272="subsidiabele kost aan 12% BTW",SUM(D272),IF(C272="subsidiabele kost aan 6% BTW",SUM(D272),IF(C272="subsidiabele kost aan 0% BTW",SUM(D272)))))</f>
        <v>0</v>
      </c>
    </row>
    <row r="273" spans="1:10" x14ac:dyDescent="0.25">
      <c r="B273" s="44"/>
      <c r="C273" s="45"/>
      <c r="D273" s="47"/>
      <c r="E273" s="17" t="b">
        <f>IF(Tabel181012316[[#This Row],[Type kost]]="subsidiabele kost aan 21% BTW",Tabel181012316[[#This Row],[Totaal excl. btw (€)]]*0.21,IF(Tabel181012316[[#This Row],[Type kost]]="subsidiabele kost aan 12% BTW",Tabel181012316[[#This Row],[Totaal excl. btw (€)]]*0.12,IF(C273="subsidiabele kost aan 6% BTW",D273*0.06,IF(Tabel181012316[[#This Row],[Type kost]]="subsidiabele kost aan 0% BTW",0,IF(Tabel181012316[[#This Row],[Type kost]]="niet-subsidiabele kost / hoort niet bij deze deelinvestering aan 21% BTW",Tabel181012316[[#This Row],[Totaal excl. btw (€)]]*0.21,IF(Tabel181012316[[#This Row],[Type kost]]="niet-subsidiabele kost / hoort niet bij deze deelinvestering aan 12% BTW",Tabel181012316[[#This Row],[Totaal excl. btw (€)]]*0.12,IF(Tabel181012316[[#This Row],[Type kost]]="niet-subsidiabele kost / hoort niet bij deze deelinvestering aan 6% BTW",Tabel181012316[[#This Row],[Totaal excl. btw (€)]]*0.06,IF(Tabel181012316[[#This Row],[Type kost]]="niet-subsidiabele kost / hoort niet bij deze deelinvestering aan 0% BTW",0))))))))</f>
        <v>0</v>
      </c>
      <c r="F273" s="17">
        <f>Tabel181012316[[#This Row],[Totaal excl. btw (€)]]+Tabel181012316[[#This Row],[BTW bedrag (€)]]</f>
        <v>0</v>
      </c>
      <c r="I273" s="10" t="s">
        <v>174</v>
      </c>
      <c r="J273" s="11" t="b">
        <f t="shared" si="11"/>
        <v>0</v>
      </c>
    </row>
    <row r="274" spans="1:10" x14ac:dyDescent="0.25">
      <c r="B274" s="44"/>
      <c r="C274" s="45"/>
      <c r="D274" s="47"/>
      <c r="E274" s="17" t="b">
        <f>IF(Tabel181012316[[#This Row],[Type kost]]="subsidiabele kost aan 21% BTW",Tabel181012316[[#This Row],[Totaal excl. btw (€)]]*0.21,IF(Tabel181012316[[#This Row],[Type kost]]="subsidiabele kost aan 12% BTW",Tabel181012316[[#This Row],[Totaal excl. btw (€)]]*0.12,IF(C274="subsidiabele kost aan 6% BTW",D274*0.06,IF(Tabel181012316[[#This Row],[Type kost]]="subsidiabele kost aan 0% BTW",0,IF(Tabel181012316[[#This Row],[Type kost]]="niet-subsidiabele kost / hoort niet bij deze deelinvestering aan 21% BTW",Tabel181012316[[#This Row],[Totaal excl. btw (€)]]*0.21,IF(Tabel181012316[[#This Row],[Type kost]]="niet-subsidiabele kost / hoort niet bij deze deelinvestering aan 12% BTW",Tabel181012316[[#This Row],[Totaal excl. btw (€)]]*0.12,IF(Tabel181012316[[#This Row],[Type kost]]="niet-subsidiabele kost / hoort niet bij deze deelinvestering aan 6% BTW",Tabel181012316[[#This Row],[Totaal excl. btw (€)]]*0.06,IF(Tabel181012316[[#This Row],[Type kost]]="niet-subsidiabele kost / hoort niet bij deze deelinvestering aan 0% BTW",0))))))))</f>
        <v>0</v>
      </c>
      <c r="F274" s="17">
        <f>Tabel181012316[[#This Row],[Totaal excl. btw (€)]]+Tabel181012316[[#This Row],[BTW bedrag (€)]]</f>
        <v>0</v>
      </c>
      <c r="I274" s="10" t="s">
        <v>175</v>
      </c>
      <c r="J274" s="11" t="b">
        <f t="shared" si="11"/>
        <v>0</v>
      </c>
    </row>
    <row r="275" spans="1:10" x14ac:dyDescent="0.25">
      <c r="B275" s="44"/>
      <c r="C275" s="45"/>
      <c r="D275" s="47"/>
      <c r="E275" s="17" t="b">
        <f>IF(Tabel181012316[[#This Row],[Type kost]]="subsidiabele kost aan 21% BTW",Tabel181012316[[#This Row],[Totaal excl. btw (€)]]*0.21,IF(Tabel181012316[[#This Row],[Type kost]]="subsidiabele kost aan 12% BTW",Tabel181012316[[#This Row],[Totaal excl. btw (€)]]*0.12,IF(C275="subsidiabele kost aan 6% BTW",D275*0.06,IF(Tabel181012316[[#This Row],[Type kost]]="subsidiabele kost aan 0% BTW",0,IF(Tabel181012316[[#This Row],[Type kost]]="niet-subsidiabele kost / hoort niet bij deze deelinvestering aan 21% BTW",Tabel181012316[[#This Row],[Totaal excl. btw (€)]]*0.21,IF(Tabel181012316[[#This Row],[Type kost]]="niet-subsidiabele kost / hoort niet bij deze deelinvestering aan 12% BTW",Tabel181012316[[#This Row],[Totaal excl. btw (€)]]*0.12,IF(Tabel181012316[[#This Row],[Type kost]]="niet-subsidiabele kost / hoort niet bij deze deelinvestering aan 6% BTW",Tabel181012316[[#This Row],[Totaal excl. btw (€)]]*0.06,IF(Tabel181012316[[#This Row],[Type kost]]="niet-subsidiabele kost / hoort niet bij deze deelinvestering aan 0% BTW",0))))))))</f>
        <v>0</v>
      </c>
      <c r="F275" s="17">
        <f>Tabel181012316[[#This Row],[Totaal excl. btw (€)]]+Tabel181012316[[#This Row],[BTW bedrag (€)]]</f>
        <v>0</v>
      </c>
      <c r="I275" s="10" t="s">
        <v>176</v>
      </c>
      <c r="J275" s="11" t="b">
        <f t="shared" si="11"/>
        <v>0</v>
      </c>
    </row>
    <row r="276" spans="1:10" x14ac:dyDescent="0.25">
      <c r="B276" s="44"/>
      <c r="C276" s="45"/>
      <c r="D276" s="47"/>
      <c r="E276" s="17" t="b">
        <f>IF(Tabel181012316[[#This Row],[Type kost]]="subsidiabele kost aan 21% BTW",Tabel181012316[[#This Row],[Totaal excl. btw (€)]]*0.21,IF(Tabel181012316[[#This Row],[Type kost]]="subsidiabele kost aan 12% BTW",Tabel181012316[[#This Row],[Totaal excl. btw (€)]]*0.12,IF(C276="subsidiabele kost aan 6% BTW",D276*0.06,IF(Tabel181012316[[#This Row],[Type kost]]="subsidiabele kost aan 0% BTW",0,IF(Tabel181012316[[#This Row],[Type kost]]="niet-subsidiabele kost / hoort niet bij deze deelinvestering aan 21% BTW",Tabel181012316[[#This Row],[Totaal excl. btw (€)]]*0.21,IF(Tabel181012316[[#This Row],[Type kost]]="niet-subsidiabele kost / hoort niet bij deze deelinvestering aan 12% BTW",Tabel181012316[[#This Row],[Totaal excl. btw (€)]]*0.12,IF(Tabel181012316[[#This Row],[Type kost]]="niet-subsidiabele kost / hoort niet bij deze deelinvestering aan 6% BTW",Tabel181012316[[#This Row],[Totaal excl. btw (€)]]*0.06,IF(Tabel181012316[[#This Row],[Type kost]]="niet-subsidiabele kost / hoort niet bij deze deelinvestering aan 0% BTW",0))))))))</f>
        <v>0</v>
      </c>
      <c r="F276" s="17">
        <f>Tabel181012316[[#This Row],[Totaal excl. btw (€)]]+Tabel181012316[[#This Row],[BTW bedrag (€)]]</f>
        <v>0</v>
      </c>
      <c r="I276" s="10" t="s">
        <v>177</v>
      </c>
      <c r="J276" s="11" t="b">
        <f t="shared" si="11"/>
        <v>0</v>
      </c>
    </row>
    <row r="277" spans="1:10" x14ac:dyDescent="0.25">
      <c r="B277" s="44"/>
      <c r="C277" s="45"/>
      <c r="D277" s="47"/>
      <c r="E277" s="17" t="b">
        <f>IF(Tabel181012316[[#This Row],[Type kost]]="subsidiabele kost aan 21% BTW",Tabel181012316[[#This Row],[Totaal excl. btw (€)]]*0.21,IF(Tabel181012316[[#This Row],[Type kost]]="subsidiabele kost aan 12% BTW",Tabel181012316[[#This Row],[Totaal excl. btw (€)]]*0.12,IF(C277="subsidiabele kost aan 6% BTW",D277*0.06,IF(Tabel181012316[[#This Row],[Type kost]]="subsidiabele kost aan 0% BTW",0,IF(Tabel181012316[[#This Row],[Type kost]]="niet-subsidiabele kost / hoort niet bij deze deelinvestering aan 21% BTW",Tabel181012316[[#This Row],[Totaal excl. btw (€)]]*0.21,IF(Tabel181012316[[#This Row],[Type kost]]="niet-subsidiabele kost / hoort niet bij deze deelinvestering aan 12% BTW",Tabel181012316[[#This Row],[Totaal excl. btw (€)]]*0.12,IF(Tabel181012316[[#This Row],[Type kost]]="niet-subsidiabele kost / hoort niet bij deze deelinvestering aan 6% BTW",Tabel181012316[[#This Row],[Totaal excl. btw (€)]]*0.06,IF(Tabel181012316[[#This Row],[Type kost]]="niet-subsidiabele kost / hoort niet bij deze deelinvestering aan 0% BTW",0))))))))</f>
        <v>0</v>
      </c>
      <c r="F277" s="17">
        <f>Tabel181012316[[#This Row],[Totaal excl. btw (€)]]+Tabel181012316[[#This Row],[BTW bedrag (€)]]</f>
        <v>0</v>
      </c>
      <c r="I277" s="10" t="s">
        <v>178</v>
      </c>
      <c r="J277" s="11" t="b">
        <f t="shared" si="11"/>
        <v>0</v>
      </c>
    </row>
    <row r="278" spans="1:10" x14ac:dyDescent="0.25">
      <c r="B278" s="44"/>
      <c r="C278" s="45"/>
      <c r="D278" s="47"/>
      <c r="E278" s="17" t="b">
        <f>IF(Tabel181012316[[#This Row],[Type kost]]="subsidiabele kost aan 21% BTW",Tabel181012316[[#This Row],[Totaal excl. btw (€)]]*0.21,IF(Tabel181012316[[#This Row],[Type kost]]="subsidiabele kost aan 12% BTW",Tabel181012316[[#This Row],[Totaal excl. btw (€)]]*0.12,IF(C278="subsidiabele kost aan 6% BTW",D278*0.06,IF(Tabel181012316[[#This Row],[Type kost]]="subsidiabele kost aan 0% BTW",0,IF(Tabel181012316[[#This Row],[Type kost]]="niet-subsidiabele kost / hoort niet bij deze deelinvestering aan 21% BTW",Tabel181012316[[#This Row],[Totaal excl. btw (€)]]*0.21,IF(Tabel181012316[[#This Row],[Type kost]]="niet-subsidiabele kost / hoort niet bij deze deelinvestering aan 12% BTW",Tabel181012316[[#This Row],[Totaal excl. btw (€)]]*0.12,IF(Tabel181012316[[#This Row],[Type kost]]="niet-subsidiabele kost / hoort niet bij deze deelinvestering aan 6% BTW",Tabel181012316[[#This Row],[Totaal excl. btw (€)]]*0.06,IF(Tabel181012316[[#This Row],[Type kost]]="niet-subsidiabele kost / hoort niet bij deze deelinvestering aan 0% BTW",0))))))))</f>
        <v>0</v>
      </c>
      <c r="F278" s="17">
        <f>Tabel181012316[[#This Row],[Totaal excl. btw (€)]]+Tabel181012316[[#This Row],[BTW bedrag (€)]]</f>
        <v>0</v>
      </c>
      <c r="I278" s="10" t="s">
        <v>179</v>
      </c>
      <c r="J278" s="11" t="b">
        <f t="shared" si="11"/>
        <v>0</v>
      </c>
    </row>
    <row r="279" spans="1:10" x14ac:dyDescent="0.25">
      <c r="B279" s="44"/>
      <c r="C279" s="45"/>
      <c r="D279" s="47"/>
      <c r="E279" s="17" t="b">
        <f>IF(Tabel181012316[[#This Row],[Type kost]]="subsidiabele kost aan 21% BTW",Tabel181012316[[#This Row],[Totaal excl. btw (€)]]*0.21,IF(Tabel181012316[[#This Row],[Type kost]]="subsidiabele kost aan 12% BTW",Tabel181012316[[#This Row],[Totaal excl. btw (€)]]*0.12,IF(C279="subsidiabele kost aan 6% BTW",D279*0.06,IF(Tabel181012316[[#This Row],[Type kost]]="subsidiabele kost aan 0% BTW",0,IF(Tabel181012316[[#This Row],[Type kost]]="niet-subsidiabele kost / hoort niet bij deze deelinvestering aan 21% BTW",Tabel181012316[[#This Row],[Totaal excl. btw (€)]]*0.21,IF(Tabel181012316[[#This Row],[Type kost]]="niet-subsidiabele kost / hoort niet bij deze deelinvestering aan 12% BTW",Tabel181012316[[#This Row],[Totaal excl. btw (€)]]*0.12,IF(Tabel181012316[[#This Row],[Type kost]]="niet-subsidiabele kost / hoort niet bij deze deelinvestering aan 6% BTW",Tabel181012316[[#This Row],[Totaal excl. btw (€)]]*0.06,IF(Tabel181012316[[#This Row],[Type kost]]="niet-subsidiabele kost / hoort niet bij deze deelinvestering aan 0% BTW",0))))))))</f>
        <v>0</v>
      </c>
      <c r="F279" s="17">
        <f>Tabel181012316[[#This Row],[Totaal excl. btw (€)]]+Tabel181012316[[#This Row],[BTW bedrag (€)]]</f>
        <v>0</v>
      </c>
      <c r="I279" s="10" t="s">
        <v>180</v>
      </c>
      <c r="J279" s="11" t="b">
        <f t="shared" si="11"/>
        <v>0</v>
      </c>
    </row>
    <row r="280" spans="1:10" x14ac:dyDescent="0.25">
      <c r="B280" s="44"/>
      <c r="C280" s="45"/>
      <c r="D280" s="47"/>
      <c r="E280" s="17" t="b">
        <f>IF(Tabel181012316[[#This Row],[Type kost]]="subsidiabele kost aan 21% BTW",Tabel181012316[[#This Row],[Totaal excl. btw (€)]]*0.21,IF(Tabel181012316[[#This Row],[Type kost]]="subsidiabele kost aan 12% BTW",Tabel181012316[[#This Row],[Totaal excl. btw (€)]]*0.12,IF(C280="subsidiabele kost aan 6% BTW",D280*0.06,IF(Tabel181012316[[#This Row],[Type kost]]="subsidiabele kost aan 0% BTW",0,IF(Tabel181012316[[#This Row],[Type kost]]="niet-subsidiabele kost / hoort niet bij deze deelinvestering aan 21% BTW",Tabel181012316[[#This Row],[Totaal excl. btw (€)]]*0.21,IF(Tabel181012316[[#This Row],[Type kost]]="niet-subsidiabele kost / hoort niet bij deze deelinvestering aan 12% BTW",Tabel181012316[[#This Row],[Totaal excl. btw (€)]]*0.12,IF(Tabel181012316[[#This Row],[Type kost]]="niet-subsidiabele kost / hoort niet bij deze deelinvestering aan 6% BTW",Tabel181012316[[#This Row],[Totaal excl. btw (€)]]*0.06,IF(Tabel181012316[[#This Row],[Type kost]]="niet-subsidiabele kost / hoort niet bij deze deelinvestering aan 0% BTW",0))))))))</f>
        <v>0</v>
      </c>
      <c r="F280" s="17">
        <f>Tabel181012316[[#This Row],[Totaal excl. btw (€)]]+Tabel181012316[[#This Row],[BTW bedrag (€)]]</f>
        <v>0</v>
      </c>
      <c r="I280" s="10" t="s">
        <v>181</v>
      </c>
      <c r="J280" s="11" t="b">
        <f t="shared" si="11"/>
        <v>0</v>
      </c>
    </row>
    <row r="281" spans="1:10" ht="15.75" thickBot="1" x14ac:dyDescent="0.3">
      <c r="B281" s="10"/>
      <c r="D281" s="61">
        <f>SUM(Tabel181012316[Totaal excl. btw (€)])</f>
        <v>0</v>
      </c>
      <c r="E281" s="61">
        <f>SUM(Tabel181012316[BTW bedrag (€)])</f>
        <v>0</v>
      </c>
      <c r="F281" s="61">
        <f>SUM(Tabel181012316[Totaal bedrag incl. btw(€)])</f>
        <v>0</v>
      </c>
      <c r="I281" s="10"/>
      <c r="J281" s="16"/>
    </row>
    <row r="282" spans="1:10" ht="15.75" thickTop="1" x14ac:dyDescent="0.25">
      <c r="B282" s="10"/>
      <c r="F282" s="22"/>
      <c r="I282" s="13"/>
      <c r="J282" s="15">
        <f>SUM(J271:J280)</f>
        <v>0</v>
      </c>
    </row>
    <row r="283" spans="1:10" x14ac:dyDescent="0.25">
      <c r="B283" s="76" t="s">
        <v>85</v>
      </c>
      <c r="C283" s="77"/>
      <c r="D283" s="46">
        <f>IFERROR(IF(E267&gt;F281,J282/F281*(E265+E266),J282*E267/(E265+E266)),0)</f>
        <v>0</v>
      </c>
      <c r="F283" s="22"/>
    </row>
    <row r="284" spans="1:10" x14ac:dyDescent="0.25">
      <c r="B284" s="33"/>
      <c r="C284" s="34"/>
      <c r="D284" s="70" t="str">
        <f>IF($E$265=$D$281,$H$11,$H$10)</f>
        <v>Som factuurlijnen = totaal factuurbedrag: OK</v>
      </c>
      <c r="E284" s="70"/>
      <c r="F284" s="22"/>
    </row>
    <row r="285" spans="1:10" x14ac:dyDescent="0.25">
      <c r="B285" s="13"/>
      <c r="C285" s="14"/>
      <c r="D285" s="25"/>
      <c r="E285" s="25"/>
      <c r="F285" s="26"/>
    </row>
    <row r="288" spans="1:10" x14ac:dyDescent="0.25">
      <c r="A288" s="40">
        <v>13</v>
      </c>
      <c r="B288" s="8" t="s">
        <v>75</v>
      </c>
      <c r="C288" s="43"/>
      <c r="D288" s="19" t="s">
        <v>76</v>
      </c>
      <c r="E288" s="49"/>
      <c r="F288" s="20"/>
    </row>
    <row r="289" spans="2:10" x14ac:dyDescent="0.25">
      <c r="B289" s="10" t="s">
        <v>77</v>
      </c>
      <c r="C289" s="38"/>
      <c r="D289" s="21" t="s">
        <v>29</v>
      </c>
      <c r="E289" s="50"/>
      <c r="F289" s="22"/>
    </row>
    <row r="290" spans="2:10" x14ac:dyDescent="0.25">
      <c r="B290" s="10" t="s">
        <v>30</v>
      </c>
      <c r="C290" s="38"/>
      <c r="D290" s="21" t="s">
        <v>78</v>
      </c>
      <c r="E290" s="50"/>
      <c r="F290" s="22"/>
    </row>
    <row r="291" spans="2:10" x14ac:dyDescent="0.25">
      <c r="B291" s="10" t="s">
        <v>79</v>
      </c>
      <c r="C291" s="38"/>
      <c r="D291" s="17" t="s">
        <v>80</v>
      </c>
      <c r="E291" s="50"/>
      <c r="F291" s="22"/>
    </row>
    <row r="292" spans="2:10" x14ac:dyDescent="0.25">
      <c r="B292" s="10"/>
      <c r="F292" s="22"/>
    </row>
    <row r="293" spans="2:10" x14ac:dyDescent="0.25">
      <c r="B293" s="12" t="s">
        <v>33</v>
      </c>
      <c r="C293" s="7" t="s">
        <v>34</v>
      </c>
      <c r="D293" s="23" t="s">
        <v>35</v>
      </c>
      <c r="E293" s="23" t="s">
        <v>36</v>
      </c>
      <c r="F293" s="24" t="s">
        <v>37</v>
      </c>
      <c r="G293" s="7"/>
      <c r="H293" s="7"/>
      <c r="I293" s="7"/>
      <c r="J293" s="7"/>
    </row>
    <row r="294" spans="2:10" x14ac:dyDescent="0.25">
      <c r="B294" s="44"/>
      <c r="C294" s="45"/>
      <c r="D294" s="47"/>
      <c r="E294" s="17" t="b">
        <f>IF(Tabel1817[[#This Row],[Type kost]]="subsidiabele kost aan 21% BTW",Tabel1817[[#This Row],[Totaal excl. btw (€)]]*0.21,IF(Tabel1817[[#This Row],[Type kost]]="subsidiabele kost aan 12% BTW",Tabel1817[[#This Row],[Totaal excl. btw (€)]]*0.12,IF(C294="subsidiabele kost aan 6% BTW",D294*0.06,IF(Tabel1817[[#This Row],[Type kost]]="subsidiabele kost aan 0% BTW",0,IF(Tabel1817[[#This Row],[Type kost]]="niet-subsidiabele kost / hoort niet bij deze deelinvestering aan 21% BTW",Tabel1817[[#This Row],[Totaal excl. btw (€)]]*0.21,IF(Tabel1817[[#This Row],[Type kost]]="niet-subsidiabele kost / hoort niet bij deze deelinvestering aan 12% BTW",Tabel1817[[#This Row],[Totaal excl. btw (€)]]*0.12,IF(Tabel1817[[#This Row],[Type kost]]="niet-subsidiabele kost / hoort niet bij deze deelinvestering aan 6% BTW",Tabel1817[[#This Row],[Totaal excl. btw (€)]]*0.06,IF(Tabel1817[[#This Row],[Type kost]]="niet-subsidiabele kost / hoort niet bij deze deelinvestering aan 0% BTW",0))))))))</f>
        <v>0</v>
      </c>
      <c r="F294" s="17">
        <f>Tabel1817[[#This Row],[Totaal excl. btw (€)]]+Tabel1817[[#This Row],[BTW bedrag (€)]]</f>
        <v>0</v>
      </c>
      <c r="I294" s="8" t="s">
        <v>182</v>
      </c>
      <c r="J294" s="9" t="b">
        <f>IF(C294="subsidiabele kost aan 21% BTW",SUM(D294),IF(C294="subsidiabele kost aan 12% BTW",SUM(D294),IF(C294="subsidiabele kost aan 6% BTW",SUM(D294),IF(C294="subsidiabele kost aan 0% BTW",SUM(D294)))))</f>
        <v>0</v>
      </c>
    </row>
    <row r="295" spans="2:10" x14ac:dyDescent="0.25">
      <c r="B295" s="44"/>
      <c r="C295" s="45"/>
      <c r="D295" s="47"/>
      <c r="E295" s="17" t="b">
        <f>IF(Tabel1817[[#This Row],[Type kost]]="subsidiabele kost aan 21% BTW",Tabel1817[[#This Row],[Totaal excl. btw (€)]]*0.21,IF(Tabel1817[[#This Row],[Type kost]]="subsidiabele kost aan 12% BTW",Tabel1817[[#This Row],[Totaal excl. btw (€)]]*0.12,IF(C295="subsidiabele kost aan 6% BTW",D295*0.06,IF(Tabel1817[[#This Row],[Type kost]]="subsidiabele kost aan 0% BTW",0,IF(Tabel1817[[#This Row],[Type kost]]="niet-subsidiabele kost / hoort niet bij deze deelinvestering aan 21% BTW",Tabel1817[[#This Row],[Totaal excl. btw (€)]]*0.21,IF(Tabel1817[[#This Row],[Type kost]]="niet-subsidiabele kost / hoort niet bij deze deelinvestering aan 12% BTW",Tabel1817[[#This Row],[Totaal excl. btw (€)]]*0.12,IF(Tabel1817[[#This Row],[Type kost]]="niet-subsidiabele kost / hoort niet bij deze deelinvestering aan 6% BTW",Tabel1817[[#This Row],[Totaal excl. btw (€)]]*0.06,IF(Tabel1817[[#This Row],[Type kost]]="niet-subsidiabele kost / hoort niet bij deze deelinvestering aan 0% BTW",0))))))))</f>
        <v>0</v>
      </c>
      <c r="F295" s="17">
        <f>Tabel1817[[#This Row],[Totaal excl. btw (€)]]+Tabel1817[[#This Row],[BTW bedrag (€)]]</f>
        <v>0</v>
      </c>
      <c r="I295" s="10" t="s">
        <v>183</v>
      </c>
      <c r="J295" s="11" t="b">
        <f t="shared" ref="J295:J303" si="12">IF(C295="subsidiabele kost aan 21% BTW",SUM(D295),IF(C295="subsidiabele kost aan 12% BTW",SUM(D295),IF(C295="subsidiabele kost aan 6% BTW",SUM(D295),IF(C295="subsidiabele kost aan 0% BTW",SUM(D295)))))</f>
        <v>0</v>
      </c>
    </row>
    <row r="296" spans="2:10" x14ac:dyDescent="0.25">
      <c r="B296" s="44"/>
      <c r="C296" s="45"/>
      <c r="D296" s="47"/>
      <c r="E296" s="17" t="b">
        <f>IF(Tabel1817[[#This Row],[Type kost]]="subsidiabele kost aan 21% BTW",Tabel1817[[#This Row],[Totaal excl. btw (€)]]*0.21,IF(Tabel1817[[#This Row],[Type kost]]="subsidiabele kost aan 12% BTW",Tabel1817[[#This Row],[Totaal excl. btw (€)]]*0.12,IF(C296="subsidiabele kost aan 6% BTW",D296*0.06,IF(Tabel1817[[#This Row],[Type kost]]="subsidiabele kost aan 0% BTW",0,IF(Tabel1817[[#This Row],[Type kost]]="niet-subsidiabele kost / hoort niet bij deze deelinvestering aan 21% BTW",Tabel1817[[#This Row],[Totaal excl. btw (€)]]*0.21,IF(Tabel1817[[#This Row],[Type kost]]="niet-subsidiabele kost / hoort niet bij deze deelinvestering aan 12% BTW",Tabel1817[[#This Row],[Totaal excl. btw (€)]]*0.12,IF(Tabel1817[[#This Row],[Type kost]]="niet-subsidiabele kost / hoort niet bij deze deelinvestering aan 6% BTW",Tabel1817[[#This Row],[Totaal excl. btw (€)]]*0.06,IF(Tabel1817[[#This Row],[Type kost]]="niet-subsidiabele kost / hoort niet bij deze deelinvestering aan 0% BTW",0))))))))</f>
        <v>0</v>
      </c>
      <c r="F296" s="17">
        <f>Tabel1817[[#This Row],[Totaal excl. btw (€)]]+Tabel1817[[#This Row],[BTW bedrag (€)]]</f>
        <v>0</v>
      </c>
      <c r="I296" s="10" t="s">
        <v>184</v>
      </c>
      <c r="J296" s="11" t="b">
        <f t="shared" si="12"/>
        <v>0</v>
      </c>
    </row>
    <row r="297" spans="2:10" x14ac:dyDescent="0.25">
      <c r="B297" s="44"/>
      <c r="C297" s="45"/>
      <c r="D297" s="47"/>
      <c r="E297" s="17" t="b">
        <f>IF(Tabel1817[[#This Row],[Type kost]]="subsidiabele kost aan 21% BTW",Tabel1817[[#This Row],[Totaal excl. btw (€)]]*0.21,IF(Tabel1817[[#This Row],[Type kost]]="subsidiabele kost aan 12% BTW",Tabel1817[[#This Row],[Totaal excl. btw (€)]]*0.12,IF(C297="subsidiabele kost aan 6% BTW",D297*0.06,IF(Tabel1817[[#This Row],[Type kost]]="subsidiabele kost aan 0% BTW",0,IF(Tabel1817[[#This Row],[Type kost]]="niet-subsidiabele kost / hoort niet bij deze deelinvestering aan 21% BTW",Tabel1817[[#This Row],[Totaal excl. btw (€)]]*0.21,IF(Tabel1817[[#This Row],[Type kost]]="niet-subsidiabele kost / hoort niet bij deze deelinvestering aan 12% BTW",Tabel1817[[#This Row],[Totaal excl. btw (€)]]*0.12,IF(Tabel1817[[#This Row],[Type kost]]="niet-subsidiabele kost / hoort niet bij deze deelinvestering aan 6% BTW",Tabel1817[[#This Row],[Totaal excl. btw (€)]]*0.06,IF(Tabel1817[[#This Row],[Type kost]]="niet-subsidiabele kost / hoort niet bij deze deelinvestering aan 0% BTW",0))))))))</f>
        <v>0</v>
      </c>
      <c r="F297" s="17">
        <f>Tabel1817[[#This Row],[Totaal excl. btw (€)]]+Tabel1817[[#This Row],[BTW bedrag (€)]]</f>
        <v>0</v>
      </c>
      <c r="I297" s="10" t="s">
        <v>185</v>
      </c>
      <c r="J297" s="11" t="b">
        <f t="shared" si="12"/>
        <v>0</v>
      </c>
    </row>
    <row r="298" spans="2:10" x14ac:dyDescent="0.25">
      <c r="B298" s="44"/>
      <c r="C298" s="45"/>
      <c r="D298" s="47"/>
      <c r="E298" s="17" t="b">
        <f>IF(Tabel1817[[#This Row],[Type kost]]="subsidiabele kost aan 21% BTW",Tabel1817[[#This Row],[Totaal excl. btw (€)]]*0.21,IF(Tabel1817[[#This Row],[Type kost]]="subsidiabele kost aan 12% BTW",Tabel1817[[#This Row],[Totaal excl. btw (€)]]*0.12,IF(C298="subsidiabele kost aan 6% BTW",D298*0.06,IF(Tabel1817[[#This Row],[Type kost]]="subsidiabele kost aan 0% BTW",0,IF(Tabel1817[[#This Row],[Type kost]]="niet-subsidiabele kost / hoort niet bij deze deelinvestering aan 21% BTW",Tabel1817[[#This Row],[Totaal excl. btw (€)]]*0.21,IF(Tabel1817[[#This Row],[Type kost]]="niet-subsidiabele kost / hoort niet bij deze deelinvestering aan 12% BTW",Tabel1817[[#This Row],[Totaal excl. btw (€)]]*0.12,IF(Tabel1817[[#This Row],[Type kost]]="niet-subsidiabele kost / hoort niet bij deze deelinvestering aan 6% BTW",Tabel1817[[#This Row],[Totaal excl. btw (€)]]*0.06,IF(Tabel1817[[#This Row],[Type kost]]="niet-subsidiabele kost / hoort niet bij deze deelinvestering aan 0% BTW",0))))))))</f>
        <v>0</v>
      </c>
      <c r="F298" s="17">
        <f>Tabel1817[[#This Row],[Totaal excl. btw (€)]]+Tabel1817[[#This Row],[BTW bedrag (€)]]</f>
        <v>0</v>
      </c>
      <c r="I298" s="10" t="s">
        <v>186</v>
      </c>
      <c r="J298" s="11" t="b">
        <f t="shared" si="12"/>
        <v>0</v>
      </c>
    </row>
    <row r="299" spans="2:10" x14ac:dyDescent="0.25">
      <c r="B299" s="44"/>
      <c r="C299" s="45"/>
      <c r="D299" s="47"/>
      <c r="E299" s="17" t="b">
        <f>IF(Tabel1817[[#This Row],[Type kost]]="subsidiabele kost aan 21% BTW",Tabel1817[[#This Row],[Totaal excl. btw (€)]]*0.21,IF(Tabel1817[[#This Row],[Type kost]]="subsidiabele kost aan 12% BTW",Tabel1817[[#This Row],[Totaal excl. btw (€)]]*0.12,IF(C299="subsidiabele kost aan 6% BTW",D299*0.06,IF(Tabel1817[[#This Row],[Type kost]]="subsidiabele kost aan 0% BTW",0,IF(Tabel1817[[#This Row],[Type kost]]="niet-subsidiabele kost / hoort niet bij deze deelinvestering aan 21% BTW",Tabel1817[[#This Row],[Totaal excl. btw (€)]]*0.21,IF(Tabel1817[[#This Row],[Type kost]]="niet-subsidiabele kost / hoort niet bij deze deelinvestering aan 12% BTW",Tabel1817[[#This Row],[Totaal excl. btw (€)]]*0.12,IF(Tabel1817[[#This Row],[Type kost]]="niet-subsidiabele kost / hoort niet bij deze deelinvestering aan 6% BTW",Tabel1817[[#This Row],[Totaal excl. btw (€)]]*0.06,IF(Tabel1817[[#This Row],[Type kost]]="niet-subsidiabele kost / hoort niet bij deze deelinvestering aan 0% BTW",0))))))))</f>
        <v>0</v>
      </c>
      <c r="F299" s="17">
        <f>Tabel1817[[#This Row],[Totaal excl. btw (€)]]+Tabel1817[[#This Row],[BTW bedrag (€)]]</f>
        <v>0</v>
      </c>
      <c r="I299" s="10" t="s">
        <v>187</v>
      </c>
      <c r="J299" s="11" t="b">
        <f t="shared" si="12"/>
        <v>0</v>
      </c>
    </row>
    <row r="300" spans="2:10" x14ac:dyDescent="0.25">
      <c r="B300" s="44"/>
      <c r="C300" s="45"/>
      <c r="D300" s="47"/>
      <c r="E300" s="17" t="b">
        <f>IF(Tabel1817[[#This Row],[Type kost]]="subsidiabele kost aan 21% BTW",Tabel1817[[#This Row],[Totaal excl. btw (€)]]*0.21,IF(Tabel1817[[#This Row],[Type kost]]="subsidiabele kost aan 12% BTW",Tabel1817[[#This Row],[Totaal excl. btw (€)]]*0.12,IF(C300="subsidiabele kost aan 6% BTW",D300*0.06,IF(Tabel1817[[#This Row],[Type kost]]="subsidiabele kost aan 0% BTW",0,IF(Tabel1817[[#This Row],[Type kost]]="niet-subsidiabele kost / hoort niet bij deze deelinvestering aan 21% BTW",Tabel1817[[#This Row],[Totaal excl. btw (€)]]*0.21,IF(Tabel1817[[#This Row],[Type kost]]="niet-subsidiabele kost / hoort niet bij deze deelinvestering aan 12% BTW",Tabel1817[[#This Row],[Totaal excl. btw (€)]]*0.12,IF(Tabel1817[[#This Row],[Type kost]]="niet-subsidiabele kost / hoort niet bij deze deelinvestering aan 6% BTW",Tabel1817[[#This Row],[Totaal excl. btw (€)]]*0.06,IF(Tabel1817[[#This Row],[Type kost]]="niet-subsidiabele kost / hoort niet bij deze deelinvestering aan 0% BTW",0))))))))</f>
        <v>0</v>
      </c>
      <c r="F300" s="17">
        <f>Tabel1817[[#This Row],[Totaal excl. btw (€)]]+Tabel1817[[#This Row],[BTW bedrag (€)]]</f>
        <v>0</v>
      </c>
      <c r="I300" s="10" t="s">
        <v>188</v>
      </c>
      <c r="J300" s="11" t="b">
        <f t="shared" si="12"/>
        <v>0</v>
      </c>
    </row>
    <row r="301" spans="2:10" x14ac:dyDescent="0.25">
      <c r="B301" s="44"/>
      <c r="C301" s="45"/>
      <c r="D301" s="47"/>
      <c r="E301" s="17" t="b">
        <f>IF(Tabel1817[[#This Row],[Type kost]]="subsidiabele kost aan 21% BTW",Tabel1817[[#This Row],[Totaal excl. btw (€)]]*0.21,IF(Tabel1817[[#This Row],[Type kost]]="subsidiabele kost aan 12% BTW",Tabel1817[[#This Row],[Totaal excl. btw (€)]]*0.12,IF(C301="subsidiabele kost aan 6% BTW",D301*0.06,IF(Tabel1817[[#This Row],[Type kost]]="subsidiabele kost aan 0% BTW",0,IF(Tabel1817[[#This Row],[Type kost]]="niet-subsidiabele kost / hoort niet bij deze deelinvestering aan 21% BTW",Tabel1817[[#This Row],[Totaal excl. btw (€)]]*0.21,IF(Tabel1817[[#This Row],[Type kost]]="niet-subsidiabele kost / hoort niet bij deze deelinvestering aan 12% BTW",Tabel1817[[#This Row],[Totaal excl. btw (€)]]*0.12,IF(Tabel1817[[#This Row],[Type kost]]="niet-subsidiabele kost / hoort niet bij deze deelinvestering aan 6% BTW",Tabel1817[[#This Row],[Totaal excl. btw (€)]]*0.06,IF(Tabel1817[[#This Row],[Type kost]]="niet-subsidiabele kost / hoort niet bij deze deelinvestering aan 0% BTW",0))))))))</f>
        <v>0</v>
      </c>
      <c r="F301" s="17">
        <f>Tabel1817[[#This Row],[Totaal excl. btw (€)]]+Tabel1817[[#This Row],[BTW bedrag (€)]]</f>
        <v>0</v>
      </c>
      <c r="I301" s="10" t="s">
        <v>189</v>
      </c>
      <c r="J301" s="11" t="b">
        <f t="shared" si="12"/>
        <v>0</v>
      </c>
    </row>
    <row r="302" spans="2:10" x14ac:dyDescent="0.25">
      <c r="B302" s="44"/>
      <c r="C302" s="45"/>
      <c r="D302" s="47"/>
      <c r="E302" s="17" t="b">
        <f>IF(Tabel1817[[#This Row],[Type kost]]="subsidiabele kost aan 21% BTW",Tabel1817[[#This Row],[Totaal excl. btw (€)]]*0.21,IF(Tabel1817[[#This Row],[Type kost]]="subsidiabele kost aan 12% BTW",Tabel1817[[#This Row],[Totaal excl. btw (€)]]*0.12,IF(C302="subsidiabele kost aan 6% BTW",D302*0.06,IF(Tabel1817[[#This Row],[Type kost]]="subsidiabele kost aan 0% BTW",0,IF(Tabel1817[[#This Row],[Type kost]]="niet-subsidiabele kost / hoort niet bij deze deelinvestering aan 21% BTW",Tabel1817[[#This Row],[Totaal excl. btw (€)]]*0.21,IF(Tabel1817[[#This Row],[Type kost]]="niet-subsidiabele kost / hoort niet bij deze deelinvestering aan 12% BTW",Tabel1817[[#This Row],[Totaal excl. btw (€)]]*0.12,IF(Tabel1817[[#This Row],[Type kost]]="niet-subsidiabele kost / hoort niet bij deze deelinvestering aan 6% BTW",Tabel1817[[#This Row],[Totaal excl. btw (€)]]*0.06,IF(Tabel1817[[#This Row],[Type kost]]="niet-subsidiabele kost / hoort niet bij deze deelinvestering aan 0% BTW",0))))))))</f>
        <v>0</v>
      </c>
      <c r="F302" s="17">
        <f>Tabel1817[[#This Row],[Totaal excl. btw (€)]]+Tabel1817[[#This Row],[BTW bedrag (€)]]</f>
        <v>0</v>
      </c>
      <c r="I302" s="10" t="s">
        <v>190</v>
      </c>
      <c r="J302" s="11" t="b">
        <f t="shared" si="12"/>
        <v>0</v>
      </c>
    </row>
    <row r="303" spans="2:10" x14ac:dyDescent="0.25">
      <c r="B303" s="44"/>
      <c r="C303" s="45"/>
      <c r="D303" s="47"/>
      <c r="E303" s="17" t="b">
        <f>IF(Tabel1817[[#This Row],[Type kost]]="subsidiabele kost aan 21% BTW",Tabel1817[[#This Row],[Totaal excl. btw (€)]]*0.21,IF(Tabel1817[[#This Row],[Type kost]]="subsidiabele kost aan 12% BTW",Tabel1817[[#This Row],[Totaal excl. btw (€)]]*0.12,IF(C303="subsidiabele kost aan 6% BTW",D303*0.06,IF(Tabel1817[[#This Row],[Type kost]]="subsidiabele kost aan 0% BTW",0,IF(Tabel1817[[#This Row],[Type kost]]="niet-subsidiabele kost / hoort niet bij deze deelinvestering aan 21% BTW",Tabel1817[[#This Row],[Totaal excl. btw (€)]]*0.21,IF(Tabel1817[[#This Row],[Type kost]]="niet-subsidiabele kost / hoort niet bij deze deelinvestering aan 12% BTW",Tabel1817[[#This Row],[Totaal excl. btw (€)]]*0.12,IF(Tabel1817[[#This Row],[Type kost]]="niet-subsidiabele kost / hoort niet bij deze deelinvestering aan 6% BTW",Tabel1817[[#This Row],[Totaal excl. btw (€)]]*0.06,IF(Tabel1817[[#This Row],[Type kost]]="niet-subsidiabele kost / hoort niet bij deze deelinvestering aan 0% BTW",0))))))))</f>
        <v>0</v>
      </c>
      <c r="F303" s="17">
        <f>Tabel1817[[#This Row],[Totaal excl. btw (€)]]+Tabel1817[[#This Row],[BTW bedrag (€)]]</f>
        <v>0</v>
      </c>
      <c r="I303" s="10" t="s">
        <v>191</v>
      </c>
      <c r="J303" s="11" t="b">
        <f t="shared" si="12"/>
        <v>0</v>
      </c>
    </row>
    <row r="304" spans="2:10" ht="15.75" thickBot="1" x14ac:dyDescent="0.3">
      <c r="B304" s="10"/>
      <c r="D304" s="61">
        <f>SUM(Tabel1817[Totaal excl. btw (€)])</f>
        <v>0</v>
      </c>
      <c r="E304" s="61">
        <f>SUM(Tabel1817[BTW bedrag (€)])</f>
        <v>0</v>
      </c>
      <c r="F304" s="61">
        <f>SUM(Tabel1817[Totaal bedrag incl. btw(€)])</f>
        <v>0</v>
      </c>
      <c r="I304" s="10"/>
      <c r="J304" s="16"/>
    </row>
    <row r="305" spans="1:10" ht="15.75" thickTop="1" x14ac:dyDescent="0.25">
      <c r="B305" s="10"/>
      <c r="F305" s="22"/>
      <c r="I305" s="13"/>
      <c r="J305" s="15">
        <f>SUM(J294:J303)</f>
        <v>0</v>
      </c>
    </row>
    <row r="306" spans="1:10" x14ac:dyDescent="0.25">
      <c r="B306" s="76" t="s">
        <v>85</v>
      </c>
      <c r="C306" s="77"/>
      <c r="D306" s="46">
        <f>IFERROR(IF(E290&gt;F304,J305/F304*(E288+E289),J305*E290/(E288+E289)),0)</f>
        <v>0</v>
      </c>
      <c r="F306" s="22"/>
    </row>
    <row r="307" spans="1:10" x14ac:dyDescent="0.25">
      <c r="B307" s="33"/>
      <c r="C307" s="34"/>
      <c r="D307" s="70" t="str">
        <f>IF($E$288=$D$304,$H$11,$H$10)</f>
        <v>Som factuurlijnen = totaal factuurbedrag: OK</v>
      </c>
      <c r="E307" s="70"/>
      <c r="F307" s="22"/>
    </row>
    <row r="308" spans="1:10" x14ac:dyDescent="0.25">
      <c r="B308" s="13"/>
      <c r="C308" s="14"/>
      <c r="D308" s="25"/>
      <c r="E308" s="25"/>
      <c r="F308" s="26"/>
    </row>
    <row r="311" spans="1:10" x14ac:dyDescent="0.25">
      <c r="A311" s="40">
        <v>14</v>
      </c>
      <c r="B311" s="8" t="s">
        <v>75</v>
      </c>
      <c r="C311" s="43"/>
      <c r="D311" s="19" t="s">
        <v>76</v>
      </c>
      <c r="E311" s="49"/>
      <c r="F311" s="20"/>
    </row>
    <row r="312" spans="1:10" x14ac:dyDescent="0.25">
      <c r="B312" s="10" t="s">
        <v>77</v>
      </c>
      <c r="C312" s="38"/>
      <c r="D312" s="21" t="s">
        <v>29</v>
      </c>
      <c r="E312" s="50"/>
      <c r="F312" s="22"/>
    </row>
    <row r="313" spans="1:10" x14ac:dyDescent="0.25">
      <c r="B313" s="10" t="s">
        <v>30</v>
      </c>
      <c r="C313" s="38"/>
      <c r="D313" s="21" t="s">
        <v>78</v>
      </c>
      <c r="E313" s="50"/>
      <c r="F313" s="22"/>
    </row>
    <row r="314" spans="1:10" x14ac:dyDescent="0.25">
      <c r="B314" s="10" t="s">
        <v>79</v>
      </c>
      <c r="C314" s="38"/>
      <c r="D314" s="17" t="s">
        <v>80</v>
      </c>
      <c r="E314" s="50"/>
      <c r="F314" s="22"/>
    </row>
    <row r="315" spans="1:10" x14ac:dyDescent="0.25">
      <c r="B315" s="10"/>
      <c r="F315" s="22"/>
    </row>
    <row r="316" spans="1:10" x14ac:dyDescent="0.25">
      <c r="B316" s="12" t="s">
        <v>33</v>
      </c>
      <c r="C316" s="7" t="s">
        <v>34</v>
      </c>
      <c r="D316" s="23" t="s">
        <v>35</v>
      </c>
      <c r="E316" s="23" t="s">
        <v>36</v>
      </c>
      <c r="F316" s="24" t="s">
        <v>37</v>
      </c>
      <c r="G316" s="7"/>
      <c r="H316" s="7"/>
      <c r="I316" s="7"/>
      <c r="J316" s="7"/>
    </row>
    <row r="317" spans="1:10" x14ac:dyDescent="0.25">
      <c r="B317" s="44"/>
      <c r="C317" s="45"/>
      <c r="D317" s="47"/>
      <c r="E317" s="17" t="b">
        <f>IF(Tabel181018[[#This Row],[Type kost]]="subsidiabele kost aan 21% BTW",Tabel181018[[#This Row],[Totaal excl. btw (€)]]*0.21,IF(Tabel181018[[#This Row],[Type kost]]="subsidiabele kost aan 12% BTW",Tabel181018[[#This Row],[Totaal excl. btw (€)]]*0.12,IF(C317="subsidiabele kost aan 6% BTW",D317*0.06,IF(Tabel181018[[#This Row],[Type kost]]="subsidiabele kost aan 0% BTW",0,IF(Tabel181018[[#This Row],[Type kost]]="niet-subsidiabele kost / hoort niet bij deze deelinvestering aan 21% BTW",Tabel181018[[#This Row],[Totaal excl. btw (€)]]*0.21,IF(Tabel181018[[#This Row],[Type kost]]="niet-subsidiabele kost / hoort niet bij deze deelinvestering aan 12% BTW",Tabel181018[[#This Row],[Totaal excl. btw (€)]]*0.12,IF(Tabel181018[[#This Row],[Type kost]]="niet-subsidiabele kost / hoort niet bij deze deelinvestering aan 6% BTW",Tabel181018[[#This Row],[Totaal excl. btw (€)]]*0.06,IF(Tabel181018[[#This Row],[Type kost]]="niet-subsidiabele kost / hoort niet bij deze deelinvestering aan 0% BTW",0))))))))</f>
        <v>0</v>
      </c>
      <c r="F317" s="17">
        <f>Tabel181018[[#This Row],[Totaal excl. btw (€)]]+Tabel181018[[#This Row],[BTW bedrag (€)]]</f>
        <v>0</v>
      </c>
      <c r="I317" s="8" t="s">
        <v>192</v>
      </c>
      <c r="J317" s="9" t="b">
        <f>IF(C317="subsidiabele kost aan 21% BTW",SUM(D317),IF(C317="subsidiabele kost aan 12% BTW",SUM(D317),IF(C317="subsidiabele kost aan 6% BTW",SUM(D317),IF(C317="subsidiabele kost aan 0% BTW",SUM(D317)))))</f>
        <v>0</v>
      </c>
    </row>
    <row r="318" spans="1:10" x14ac:dyDescent="0.25">
      <c r="B318" s="44"/>
      <c r="C318" s="45"/>
      <c r="D318" s="47"/>
      <c r="E318" s="17" t="b">
        <f>IF(Tabel181018[[#This Row],[Type kost]]="subsidiabele kost aan 21% BTW",Tabel181018[[#This Row],[Totaal excl. btw (€)]]*0.21,IF(Tabel181018[[#This Row],[Type kost]]="subsidiabele kost aan 12% BTW",Tabel181018[[#This Row],[Totaal excl. btw (€)]]*0.12,IF(C318="subsidiabele kost aan 6% BTW",D318*0.06,IF(Tabel181018[[#This Row],[Type kost]]="subsidiabele kost aan 0% BTW",0,IF(Tabel181018[[#This Row],[Type kost]]="niet-subsidiabele kost / hoort niet bij deze deelinvestering aan 21% BTW",Tabel181018[[#This Row],[Totaal excl. btw (€)]]*0.21,IF(Tabel181018[[#This Row],[Type kost]]="niet-subsidiabele kost / hoort niet bij deze deelinvestering aan 12% BTW",Tabel181018[[#This Row],[Totaal excl. btw (€)]]*0.12,IF(Tabel181018[[#This Row],[Type kost]]="niet-subsidiabele kost / hoort niet bij deze deelinvestering aan 6% BTW",Tabel181018[[#This Row],[Totaal excl. btw (€)]]*0.06,IF(Tabel181018[[#This Row],[Type kost]]="niet-subsidiabele kost / hoort niet bij deze deelinvestering aan 0% BTW",0))))))))</f>
        <v>0</v>
      </c>
      <c r="F318" s="17">
        <f>Tabel181018[[#This Row],[Totaal excl. btw (€)]]+Tabel181018[[#This Row],[BTW bedrag (€)]]</f>
        <v>0</v>
      </c>
      <c r="I318" s="10" t="s">
        <v>193</v>
      </c>
      <c r="J318" s="11" t="b">
        <f t="shared" ref="J318:J326" si="13">IF(C318="subsidiabele kost aan 21% BTW",SUM(D318),IF(C318="subsidiabele kost aan 12% BTW",SUM(D318),IF(C318="subsidiabele kost aan 6% BTW",SUM(D318),IF(C318="subsidiabele kost aan 0% BTW",SUM(D318)))))</f>
        <v>0</v>
      </c>
    </row>
    <row r="319" spans="1:10" x14ac:dyDescent="0.25">
      <c r="B319" s="44"/>
      <c r="C319" s="45"/>
      <c r="D319" s="47"/>
      <c r="E319" s="17" t="b">
        <f>IF(Tabel181018[[#This Row],[Type kost]]="subsidiabele kost aan 21% BTW",Tabel181018[[#This Row],[Totaal excl. btw (€)]]*0.21,IF(Tabel181018[[#This Row],[Type kost]]="subsidiabele kost aan 12% BTW",Tabel181018[[#This Row],[Totaal excl. btw (€)]]*0.12,IF(C319="subsidiabele kost aan 6% BTW",D319*0.06,IF(Tabel181018[[#This Row],[Type kost]]="subsidiabele kost aan 0% BTW",0,IF(Tabel181018[[#This Row],[Type kost]]="niet-subsidiabele kost / hoort niet bij deze deelinvestering aan 21% BTW",Tabel181018[[#This Row],[Totaal excl. btw (€)]]*0.21,IF(Tabel181018[[#This Row],[Type kost]]="niet-subsidiabele kost / hoort niet bij deze deelinvestering aan 12% BTW",Tabel181018[[#This Row],[Totaal excl. btw (€)]]*0.12,IF(Tabel181018[[#This Row],[Type kost]]="niet-subsidiabele kost / hoort niet bij deze deelinvestering aan 6% BTW",Tabel181018[[#This Row],[Totaal excl. btw (€)]]*0.06,IF(Tabel181018[[#This Row],[Type kost]]="niet-subsidiabele kost / hoort niet bij deze deelinvestering aan 0% BTW",0))))))))</f>
        <v>0</v>
      </c>
      <c r="F319" s="17">
        <f>Tabel181018[[#This Row],[Totaal excl. btw (€)]]+Tabel181018[[#This Row],[BTW bedrag (€)]]</f>
        <v>0</v>
      </c>
      <c r="I319" s="10" t="s">
        <v>194</v>
      </c>
      <c r="J319" s="11" t="b">
        <f t="shared" si="13"/>
        <v>0</v>
      </c>
    </row>
    <row r="320" spans="1:10" x14ac:dyDescent="0.25">
      <c r="B320" s="44"/>
      <c r="C320" s="45"/>
      <c r="D320" s="47"/>
      <c r="E320" s="17" t="b">
        <f>IF(Tabel181018[[#This Row],[Type kost]]="subsidiabele kost aan 21% BTW",Tabel181018[[#This Row],[Totaal excl. btw (€)]]*0.21,IF(Tabel181018[[#This Row],[Type kost]]="subsidiabele kost aan 12% BTW",Tabel181018[[#This Row],[Totaal excl. btw (€)]]*0.12,IF(C320="subsidiabele kost aan 6% BTW",D320*0.06,IF(Tabel181018[[#This Row],[Type kost]]="subsidiabele kost aan 0% BTW",0,IF(Tabel181018[[#This Row],[Type kost]]="niet-subsidiabele kost / hoort niet bij deze deelinvestering aan 21% BTW",Tabel181018[[#This Row],[Totaal excl. btw (€)]]*0.21,IF(Tabel181018[[#This Row],[Type kost]]="niet-subsidiabele kost / hoort niet bij deze deelinvestering aan 12% BTW",Tabel181018[[#This Row],[Totaal excl. btw (€)]]*0.12,IF(Tabel181018[[#This Row],[Type kost]]="niet-subsidiabele kost / hoort niet bij deze deelinvestering aan 6% BTW",Tabel181018[[#This Row],[Totaal excl. btw (€)]]*0.06,IF(Tabel181018[[#This Row],[Type kost]]="niet-subsidiabele kost / hoort niet bij deze deelinvestering aan 0% BTW",0))))))))</f>
        <v>0</v>
      </c>
      <c r="F320" s="17">
        <f>Tabel181018[[#This Row],[Totaal excl. btw (€)]]+Tabel181018[[#This Row],[BTW bedrag (€)]]</f>
        <v>0</v>
      </c>
      <c r="I320" s="10" t="s">
        <v>195</v>
      </c>
      <c r="J320" s="11" t="b">
        <f t="shared" si="13"/>
        <v>0</v>
      </c>
    </row>
    <row r="321" spans="1:10" x14ac:dyDescent="0.25">
      <c r="B321" s="44"/>
      <c r="C321" s="45"/>
      <c r="D321" s="47"/>
      <c r="E321" s="17" t="b">
        <f>IF(Tabel181018[[#This Row],[Type kost]]="subsidiabele kost aan 21% BTW",Tabel181018[[#This Row],[Totaal excl. btw (€)]]*0.21,IF(Tabel181018[[#This Row],[Type kost]]="subsidiabele kost aan 12% BTW",Tabel181018[[#This Row],[Totaal excl. btw (€)]]*0.12,IF(C321="subsidiabele kost aan 6% BTW",D321*0.06,IF(Tabel181018[[#This Row],[Type kost]]="subsidiabele kost aan 0% BTW",0,IF(Tabel181018[[#This Row],[Type kost]]="niet-subsidiabele kost / hoort niet bij deze deelinvestering aan 21% BTW",Tabel181018[[#This Row],[Totaal excl. btw (€)]]*0.21,IF(Tabel181018[[#This Row],[Type kost]]="niet-subsidiabele kost / hoort niet bij deze deelinvestering aan 12% BTW",Tabel181018[[#This Row],[Totaal excl. btw (€)]]*0.12,IF(Tabel181018[[#This Row],[Type kost]]="niet-subsidiabele kost / hoort niet bij deze deelinvestering aan 6% BTW",Tabel181018[[#This Row],[Totaal excl. btw (€)]]*0.06,IF(Tabel181018[[#This Row],[Type kost]]="niet-subsidiabele kost / hoort niet bij deze deelinvestering aan 0% BTW",0))))))))</f>
        <v>0</v>
      </c>
      <c r="F321" s="17">
        <f>Tabel181018[[#This Row],[Totaal excl. btw (€)]]+Tabel181018[[#This Row],[BTW bedrag (€)]]</f>
        <v>0</v>
      </c>
      <c r="I321" s="10" t="s">
        <v>196</v>
      </c>
      <c r="J321" s="11" t="b">
        <f t="shared" si="13"/>
        <v>0</v>
      </c>
    </row>
    <row r="322" spans="1:10" x14ac:dyDescent="0.25">
      <c r="B322" s="44"/>
      <c r="C322" s="45"/>
      <c r="D322" s="47"/>
      <c r="E322" s="17" t="b">
        <f>IF(Tabel181018[[#This Row],[Type kost]]="subsidiabele kost aan 21% BTW",Tabel181018[[#This Row],[Totaal excl. btw (€)]]*0.21,IF(Tabel181018[[#This Row],[Type kost]]="subsidiabele kost aan 12% BTW",Tabel181018[[#This Row],[Totaal excl. btw (€)]]*0.12,IF(C322="subsidiabele kost aan 6% BTW",D322*0.06,IF(Tabel181018[[#This Row],[Type kost]]="subsidiabele kost aan 0% BTW",0,IF(Tabel181018[[#This Row],[Type kost]]="niet-subsidiabele kost / hoort niet bij deze deelinvestering aan 21% BTW",Tabel181018[[#This Row],[Totaal excl. btw (€)]]*0.21,IF(Tabel181018[[#This Row],[Type kost]]="niet-subsidiabele kost / hoort niet bij deze deelinvestering aan 12% BTW",Tabel181018[[#This Row],[Totaal excl. btw (€)]]*0.12,IF(Tabel181018[[#This Row],[Type kost]]="niet-subsidiabele kost / hoort niet bij deze deelinvestering aan 6% BTW",Tabel181018[[#This Row],[Totaal excl. btw (€)]]*0.06,IF(Tabel181018[[#This Row],[Type kost]]="niet-subsidiabele kost / hoort niet bij deze deelinvestering aan 0% BTW",0))))))))</f>
        <v>0</v>
      </c>
      <c r="F322" s="17">
        <f>Tabel181018[[#This Row],[Totaal excl. btw (€)]]+Tabel181018[[#This Row],[BTW bedrag (€)]]</f>
        <v>0</v>
      </c>
      <c r="I322" s="10" t="s">
        <v>197</v>
      </c>
      <c r="J322" s="11" t="b">
        <f t="shared" si="13"/>
        <v>0</v>
      </c>
    </row>
    <row r="323" spans="1:10" x14ac:dyDescent="0.25">
      <c r="B323" s="44"/>
      <c r="C323" s="45"/>
      <c r="D323" s="47"/>
      <c r="E323" s="17" t="b">
        <f>IF(Tabel181018[[#This Row],[Type kost]]="subsidiabele kost aan 21% BTW",Tabel181018[[#This Row],[Totaal excl. btw (€)]]*0.21,IF(Tabel181018[[#This Row],[Type kost]]="subsidiabele kost aan 12% BTW",Tabel181018[[#This Row],[Totaal excl. btw (€)]]*0.12,IF(C323="subsidiabele kost aan 6% BTW",D323*0.06,IF(Tabel181018[[#This Row],[Type kost]]="subsidiabele kost aan 0% BTW",0,IF(Tabel181018[[#This Row],[Type kost]]="niet-subsidiabele kost / hoort niet bij deze deelinvestering aan 21% BTW",Tabel181018[[#This Row],[Totaal excl. btw (€)]]*0.21,IF(Tabel181018[[#This Row],[Type kost]]="niet-subsidiabele kost / hoort niet bij deze deelinvestering aan 12% BTW",Tabel181018[[#This Row],[Totaal excl. btw (€)]]*0.12,IF(Tabel181018[[#This Row],[Type kost]]="niet-subsidiabele kost / hoort niet bij deze deelinvestering aan 6% BTW",Tabel181018[[#This Row],[Totaal excl. btw (€)]]*0.06,IF(Tabel181018[[#This Row],[Type kost]]="niet-subsidiabele kost / hoort niet bij deze deelinvestering aan 0% BTW",0))))))))</f>
        <v>0</v>
      </c>
      <c r="F323" s="17">
        <f>Tabel181018[[#This Row],[Totaal excl. btw (€)]]+Tabel181018[[#This Row],[BTW bedrag (€)]]</f>
        <v>0</v>
      </c>
      <c r="I323" s="10" t="s">
        <v>198</v>
      </c>
      <c r="J323" s="11" t="b">
        <f t="shared" si="13"/>
        <v>0</v>
      </c>
    </row>
    <row r="324" spans="1:10" x14ac:dyDescent="0.25">
      <c r="B324" s="44"/>
      <c r="C324" s="45"/>
      <c r="D324" s="47"/>
      <c r="E324" s="17" t="b">
        <f>IF(Tabel181018[[#This Row],[Type kost]]="subsidiabele kost aan 21% BTW",Tabel181018[[#This Row],[Totaal excl. btw (€)]]*0.21,IF(Tabel181018[[#This Row],[Type kost]]="subsidiabele kost aan 12% BTW",Tabel181018[[#This Row],[Totaal excl. btw (€)]]*0.12,IF(C324="subsidiabele kost aan 6% BTW",D324*0.06,IF(Tabel181018[[#This Row],[Type kost]]="subsidiabele kost aan 0% BTW",0,IF(Tabel181018[[#This Row],[Type kost]]="niet-subsidiabele kost / hoort niet bij deze deelinvestering aan 21% BTW",Tabel181018[[#This Row],[Totaal excl. btw (€)]]*0.21,IF(Tabel181018[[#This Row],[Type kost]]="niet-subsidiabele kost / hoort niet bij deze deelinvestering aan 12% BTW",Tabel181018[[#This Row],[Totaal excl. btw (€)]]*0.12,IF(Tabel181018[[#This Row],[Type kost]]="niet-subsidiabele kost / hoort niet bij deze deelinvestering aan 6% BTW",Tabel181018[[#This Row],[Totaal excl. btw (€)]]*0.06,IF(Tabel181018[[#This Row],[Type kost]]="niet-subsidiabele kost / hoort niet bij deze deelinvestering aan 0% BTW",0))))))))</f>
        <v>0</v>
      </c>
      <c r="F324" s="17">
        <f>Tabel181018[[#This Row],[Totaal excl. btw (€)]]+Tabel181018[[#This Row],[BTW bedrag (€)]]</f>
        <v>0</v>
      </c>
      <c r="I324" s="10" t="s">
        <v>199</v>
      </c>
      <c r="J324" s="11" t="b">
        <f t="shared" si="13"/>
        <v>0</v>
      </c>
    </row>
    <row r="325" spans="1:10" x14ac:dyDescent="0.25">
      <c r="B325" s="44"/>
      <c r="C325" s="45"/>
      <c r="D325" s="47"/>
      <c r="E325" s="17" t="b">
        <f>IF(Tabel181018[[#This Row],[Type kost]]="subsidiabele kost aan 21% BTW",Tabel181018[[#This Row],[Totaal excl. btw (€)]]*0.21,IF(Tabel181018[[#This Row],[Type kost]]="subsidiabele kost aan 12% BTW",Tabel181018[[#This Row],[Totaal excl. btw (€)]]*0.12,IF(C325="subsidiabele kost aan 6% BTW",D325*0.06,IF(Tabel181018[[#This Row],[Type kost]]="subsidiabele kost aan 0% BTW",0,IF(Tabel181018[[#This Row],[Type kost]]="niet-subsidiabele kost / hoort niet bij deze deelinvestering aan 21% BTW",Tabel181018[[#This Row],[Totaal excl. btw (€)]]*0.21,IF(Tabel181018[[#This Row],[Type kost]]="niet-subsidiabele kost / hoort niet bij deze deelinvestering aan 12% BTW",Tabel181018[[#This Row],[Totaal excl. btw (€)]]*0.12,IF(Tabel181018[[#This Row],[Type kost]]="niet-subsidiabele kost / hoort niet bij deze deelinvestering aan 6% BTW",Tabel181018[[#This Row],[Totaal excl. btw (€)]]*0.06,IF(Tabel181018[[#This Row],[Type kost]]="niet-subsidiabele kost / hoort niet bij deze deelinvestering aan 0% BTW",0))))))))</f>
        <v>0</v>
      </c>
      <c r="F325" s="17">
        <f>Tabel181018[[#This Row],[Totaal excl. btw (€)]]+Tabel181018[[#This Row],[BTW bedrag (€)]]</f>
        <v>0</v>
      </c>
      <c r="I325" s="10" t="s">
        <v>200</v>
      </c>
      <c r="J325" s="11" t="b">
        <f t="shared" si="13"/>
        <v>0</v>
      </c>
    </row>
    <row r="326" spans="1:10" x14ac:dyDescent="0.25">
      <c r="B326" s="44"/>
      <c r="C326" s="45"/>
      <c r="D326" s="47"/>
      <c r="E326" s="17" t="b">
        <f>IF(Tabel181018[[#This Row],[Type kost]]="subsidiabele kost aan 21% BTW",Tabel181018[[#This Row],[Totaal excl. btw (€)]]*0.21,IF(Tabel181018[[#This Row],[Type kost]]="subsidiabele kost aan 12% BTW",Tabel181018[[#This Row],[Totaal excl. btw (€)]]*0.12,IF(C326="subsidiabele kost aan 6% BTW",D326*0.06,IF(Tabel181018[[#This Row],[Type kost]]="subsidiabele kost aan 0% BTW",0,IF(Tabel181018[[#This Row],[Type kost]]="niet-subsidiabele kost / hoort niet bij deze deelinvestering aan 21% BTW",Tabel181018[[#This Row],[Totaal excl. btw (€)]]*0.21,IF(Tabel181018[[#This Row],[Type kost]]="niet-subsidiabele kost / hoort niet bij deze deelinvestering aan 12% BTW",Tabel181018[[#This Row],[Totaal excl. btw (€)]]*0.12,IF(Tabel181018[[#This Row],[Type kost]]="niet-subsidiabele kost / hoort niet bij deze deelinvestering aan 6% BTW",Tabel181018[[#This Row],[Totaal excl. btw (€)]]*0.06,IF(Tabel181018[[#This Row],[Type kost]]="niet-subsidiabele kost / hoort niet bij deze deelinvestering aan 0% BTW",0))))))))</f>
        <v>0</v>
      </c>
      <c r="F326" s="17">
        <f>Tabel181018[[#This Row],[Totaal excl. btw (€)]]+Tabel181018[[#This Row],[BTW bedrag (€)]]</f>
        <v>0</v>
      </c>
      <c r="I326" s="10" t="s">
        <v>201</v>
      </c>
      <c r="J326" s="11" t="b">
        <f t="shared" si="13"/>
        <v>0</v>
      </c>
    </row>
    <row r="327" spans="1:10" ht="15.75" thickBot="1" x14ac:dyDescent="0.3">
      <c r="B327" s="10"/>
      <c r="D327" s="61">
        <f>SUM(Tabel181018[Totaal excl. btw (€)])</f>
        <v>0</v>
      </c>
      <c r="E327" s="61">
        <f>SUM(Tabel181018[BTW bedrag (€)])</f>
        <v>0</v>
      </c>
      <c r="F327" s="61">
        <f>SUM(Tabel181018[Totaal bedrag incl. btw(€)])</f>
        <v>0</v>
      </c>
      <c r="I327" s="10"/>
      <c r="J327" s="16"/>
    </row>
    <row r="328" spans="1:10" ht="15.75" thickTop="1" x14ac:dyDescent="0.25">
      <c r="B328" s="10"/>
      <c r="F328" s="22"/>
      <c r="I328" s="13"/>
      <c r="J328" s="15">
        <f>SUM(J317:J326)</f>
        <v>0</v>
      </c>
    </row>
    <row r="329" spans="1:10" x14ac:dyDescent="0.25">
      <c r="B329" s="76" t="s">
        <v>85</v>
      </c>
      <c r="C329" s="77"/>
      <c r="D329" s="46">
        <f>IFERROR(IF(E313&gt;F327,J328/F327*(E311+E312),J328*E313/(E311+E312)),0)</f>
        <v>0</v>
      </c>
      <c r="F329" s="22"/>
    </row>
    <row r="330" spans="1:10" x14ac:dyDescent="0.25">
      <c r="B330" s="33"/>
      <c r="C330" s="34"/>
      <c r="D330" s="70" t="str">
        <f>IF($D$327=$E$311,$H$11,$H$10)</f>
        <v>Som factuurlijnen = totaal factuurbedrag: OK</v>
      </c>
      <c r="E330" s="70"/>
      <c r="F330" s="22"/>
    </row>
    <row r="331" spans="1:10" x14ac:dyDescent="0.25">
      <c r="B331" s="13"/>
      <c r="C331" s="14"/>
      <c r="D331" s="25"/>
      <c r="E331" s="25"/>
      <c r="F331" s="26"/>
    </row>
    <row r="334" spans="1:10" x14ac:dyDescent="0.25">
      <c r="A334" s="40">
        <v>15</v>
      </c>
      <c r="B334" s="8" t="s">
        <v>75</v>
      </c>
      <c r="C334" s="43"/>
      <c r="D334" s="19" t="s">
        <v>76</v>
      </c>
      <c r="E334" s="49"/>
      <c r="F334" s="20"/>
    </row>
    <row r="335" spans="1:10" x14ac:dyDescent="0.25">
      <c r="B335" s="10" t="s">
        <v>77</v>
      </c>
      <c r="C335" s="38"/>
      <c r="D335" s="21" t="s">
        <v>29</v>
      </c>
      <c r="E335" s="50"/>
      <c r="F335" s="22"/>
    </row>
    <row r="336" spans="1:10" x14ac:dyDescent="0.25">
      <c r="B336" s="10" t="s">
        <v>30</v>
      </c>
      <c r="C336" s="38"/>
      <c r="D336" s="21" t="s">
        <v>78</v>
      </c>
      <c r="E336" s="50"/>
      <c r="F336" s="22"/>
    </row>
    <row r="337" spans="2:10" x14ac:dyDescent="0.25">
      <c r="B337" s="10" t="s">
        <v>79</v>
      </c>
      <c r="C337" s="38"/>
      <c r="D337" s="17" t="s">
        <v>80</v>
      </c>
      <c r="E337" s="50"/>
      <c r="F337" s="22"/>
    </row>
    <row r="338" spans="2:10" x14ac:dyDescent="0.25">
      <c r="B338" s="10"/>
      <c r="F338" s="22"/>
    </row>
    <row r="339" spans="2:10" x14ac:dyDescent="0.25">
      <c r="B339" s="12" t="s">
        <v>33</v>
      </c>
      <c r="C339" s="7" t="s">
        <v>34</v>
      </c>
      <c r="D339" s="23" t="s">
        <v>35</v>
      </c>
      <c r="E339" s="23" t="s">
        <v>36</v>
      </c>
      <c r="F339" s="24" t="s">
        <v>37</v>
      </c>
      <c r="G339" s="7"/>
      <c r="H339" s="7"/>
      <c r="I339" s="7"/>
      <c r="J339" s="7"/>
    </row>
    <row r="340" spans="2:10" x14ac:dyDescent="0.25">
      <c r="B340" s="44"/>
      <c r="C340" s="45"/>
      <c r="D340" s="47"/>
      <c r="E340" s="17" t="b">
        <f>IF(Tabel18101119[[#This Row],[Type kost]]="subsidiabele kost aan 21% BTW",Tabel18101119[[#This Row],[Totaal excl. btw (€)]]*0.21,IF(Tabel18101119[[#This Row],[Type kost]]="subsidiabele kost aan 12% BTW",Tabel18101119[[#This Row],[Totaal excl. btw (€)]]*0.12,IF(C340="subsidiabele kost aan 6% BTW",D340*0.06,IF(Tabel18101119[[#This Row],[Type kost]]="subsidiabele kost aan 0% BTW",0,IF(Tabel18101119[[#This Row],[Type kost]]="niet-subsidiabele kost / hoort niet bij deze deelinvestering aan 21% BTW",Tabel18101119[[#This Row],[Totaal excl. btw (€)]]*0.21,IF(Tabel18101119[[#This Row],[Type kost]]="niet-subsidiabele kost / hoort niet bij deze deelinvestering aan 12% BTW",Tabel18101119[[#This Row],[Totaal excl. btw (€)]]*0.12,IF(Tabel18101119[[#This Row],[Type kost]]="niet-subsidiabele kost / hoort niet bij deze deelinvestering aan 6% BTW",Tabel18101119[[#This Row],[Totaal excl. btw (€)]]*0.06,IF(Tabel18101119[[#This Row],[Type kost]]="niet-subsidiabele kost / hoort niet bij deze deelinvestering aan 0% BTW",0))))))))</f>
        <v>0</v>
      </c>
      <c r="F340" s="17">
        <f>Tabel18101119[[#This Row],[Totaal excl. btw (€)]]+Tabel18101119[[#This Row],[BTW bedrag (€)]]</f>
        <v>0</v>
      </c>
      <c r="I340" s="8" t="s">
        <v>202</v>
      </c>
      <c r="J340" s="9" t="b">
        <f>IF(C340="subsidiabele kost aan 21% BTW",SUM(D340),IF(C340="subsidiabele kost aan 12% BTW",SUM(D340),IF(C340="subsidiabele kost aan 6% BTW",SUM(D340),IF(C340="subsidiabele kost aan 0% BTW",SUM(D340)))))</f>
        <v>0</v>
      </c>
    </row>
    <row r="341" spans="2:10" x14ac:dyDescent="0.25">
      <c r="B341" s="44"/>
      <c r="C341" s="45"/>
      <c r="D341" s="47"/>
      <c r="E341" s="17" t="b">
        <f>IF(Tabel18101119[[#This Row],[Type kost]]="subsidiabele kost aan 21% BTW",Tabel18101119[[#This Row],[Totaal excl. btw (€)]]*0.21,IF(Tabel18101119[[#This Row],[Type kost]]="subsidiabele kost aan 12% BTW",Tabel18101119[[#This Row],[Totaal excl. btw (€)]]*0.12,IF(C341="subsidiabele kost aan 6% BTW",D341*0.06,IF(Tabel18101119[[#This Row],[Type kost]]="subsidiabele kost aan 0% BTW",0,IF(Tabel18101119[[#This Row],[Type kost]]="niet-subsidiabele kost / hoort niet bij deze deelinvestering aan 21% BTW",Tabel18101119[[#This Row],[Totaal excl. btw (€)]]*0.21,IF(Tabel18101119[[#This Row],[Type kost]]="niet-subsidiabele kost / hoort niet bij deze deelinvestering aan 12% BTW",Tabel18101119[[#This Row],[Totaal excl. btw (€)]]*0.12,IF(Tabel18101119[[#This Row],[Type kost]]="niet-subsidiabele kost / hoort niet bij deze deelinvestering aan 6% BTW",Tabel18101119[[#This Row],[Totaal excl. btw (€)]]*0.06,IF(Tabel18101119[[#This Row],[Type kost]]="niet-subsidiabele kost / hoort niet bij deze deelinvestering aan 0% BTW",0))))))))</f>
        <v>0</v>
      </c>
      <c r="F341" s="17">
        <f>Tabel18101119[[#This Row],[Totaal excl. btw (€)]]+Tabel18101119[[#This Row],[BTW bedrag (€)]]</f>
        <v>0</v>
      </c>
      <c r="I341" s="10" t="s">
        <v>203</v>
      </c>
      <c r="J341" s="11" t="b">
        <f t="shared" ref="J341:J349" si="14">IF(C341="subsidiabele kost aan 21% BTW",SUM(D341),IF(C341="subsidiabele kost aan 12% BTW",SUM(D341),IF(C341="subsidiabele kost aan 6% BTW",SUM(D341),IF(C341="subsidiabele kost aan 0% BTW",SUM(D341)))))</f>
        <v>0</v>
      </c>
    </row>
    <row r="342" spans="2:10" x14ac:dyDescent="0.25">
      <c r="B342" s="44"/>
      <c r="C342" s="45"/>
      <c r="D342" s="47"/>
      <c r="E342" s="17" t="b">
        <f>IF(Tabel18101119[[#This Row],[Type kost]]="subsidiabele kost aan 21% BTW",Tabel18101119[[#This Row],[Totaal excl. btw (€)]]*0.21,IF(Tabel18101119[[#This Row],[Type kost]]="subsidiabele kost aan 12% BTW",Tabel18101119[[#This Row],[Totaal excl. btw (€)]]*0.12,IF(C342="subsidiabele kost aan 6% BTW",D342*0.06,IF(Tabel18101119[[#This Row],[Type kost]]="subsidiabele kost aan 0% BTW",0,IF(Tabel18101119[[#This Row],[Type kost]]="niet-subsidiabele kost / hoort niet bij deze deelinvestering aan 21% BTW",Tabel18101119[[#This Row],[Totaal excl. btw (€)]]*0.21,IF(Tabel18101119[[#This Row],[Type kost]]="niet-subsidiabele kost / hoort niet bij deze deelinvestering aan 12% BTW",Tabel18101119[[#This Row],[Totaal excl. btw (€)]]*0.12,IF(Tabel18101119[[#This Row],[Type kost]]="niet-subsidiabele kost / hoort niet bij deze deelinvestering aan 6% BTW",Tabel18101119[[#This Row],[Totaal excl. btw (€)]]*0.06,IF(Tabel18101119[[#This Row],[Type kost]]="niet-subsidiabele kost / hoort niet bij deze deelinvestering aan 0% BTW",0))))))))</f>
        <v>0</v>
      </c>
      <c r="F342" s="17">
        <f>Tabel18101119[[#This Row],[Totaal excl. btw (€)]]+Tabel18101119[[#This Row],[BTW bedrag (€)]]</f>
        <v>0</v>
      </c>
      <c r="I342" s="10" t="s">
        <v>204</v>
      </c>
      <c r="J342" s="11" t="b">
        <f t="shared" si="14"/>
        <v>0</v>
      </c>
    </row>
    <row r="343" spans="2:10" x14ac:dyDescent="0.25">
      <c r="B343" s="44"/>
      <c r="C343" s="45"/>
      <c r="D343" s="47"/>
      <c r="E343" s="17" t="b">
        <f>IF(Tabel18101119[[#This Row],[Type kost]]="subsidiabele kost aan 21% BTW",Tabel18101119[[#This Row],[Totaal excl. btw (€)]]*0.21,IF(Tabel18101119[[#This Row],[Type kost]]="subsidiabele kost aan 12% BTW",Tabel18101119[[#This Row],[Totaal excl. btw (€)]]*0.12,IF(C343="subsidiabele kost aan 6% BTW",D343*0.06,IF(Tabel18101119[[#This Row],[Type kost]]="subsidiabele kost aan 0% BTW",0,IF(Tabel18101119[[#This Row],[Type kost]]="niet-subsidiabele kost / hoort niet bij deze deelinvestering aan 21% BTW",Tabel18101119[[#This Row],[Totaal excl. btw (€)]]*0.21,IF(Tabel18101119[[#This Row],[Type kost]]="niet-subsidiabele kost / hoort niet bij deze deelinvestering aan 12% BTW",Tabel18101119[[#This Row],[Totaal excl. btw (€)]]*0.12,IF(Tabel18101119[[#This Row],[Type kost]]="niet-subsidiabele kost / hoort niet bij deze deelinvestering aan 6% BTW",Tabel18101119[[#This Row],[Totaal excl. btw (€)]]*0.06,IF(Tabel18101119[[#This Row],[Type kost]]="niet-subsidiabele kost / hoort niet bij deze deelinvestering aan 0% BTW",0))))))))</f>
        <v>0</v>
      </c>
      <c r="F343" s="17">
        <f>Tabel18101119[[#This Row],[Totaal excl. btw (€)]]+Tabel18101119[[#This Row],[BTW bedrag (€)]]</f>
        <v>0</v>
      </c>
      <c r="I343" s="10" t="s">
        <v>205</v>
      </c>
      <c r="J343" s="11" t="b">
        <f t="shared" si="14"/>
        <v>0</v>
      </c>
    </row>
    <row r="344" spans="2:10" x14ac:dyDescent="0.25">
      <c r="B344" s="44"/>
      <c r="C344" s="45"/>
      <c r="D344" s="47"/>
      <c r="E344" s="17" t="b">
        <f>IF(Tabel18101119[[#This Row],[Type kost]]="subsidiabele kost aan 21% BTW",Tabel18101119[[#This Row],[Totaal excl. btw (€)]]*0.21,IF(Tabel18101119[[#This Row],[Type kost]]="subsidiabele kost aan 12% BTW",Tabel18101119[[#This Row],[Totaal excl. btw (€)]]*0.12,IF(C344="subsidiabele kost aan 6% BTW",D344*0.06,IF(Tabel18101119[[#This Row],[Type kost]]="subsidiabele kost aan 0% BTW",0,IF(Tabel18101119[[#This Row],[Type kost]]="niet-subsidiabele kost / hoort niet bij deze deelinvestering aan 21% BTW",Tabel18101119[[#This Row],[Totaal excl. btw (€)]]*0.21,IF(Tabel18101119[[#This Row],[Type kost]]="niet-subsidiabele kost / hoort niet bij deze deelinvestering aan 12% BTW",Tabel18101119[[#This Row],[Totaal excl. btw (€)]]*0.12,IF(Tabel18101119[[#This Row],[Type kost]]="niet-subsidiabele kost / hoort niet bij deze deelinvestering aan 6% BTW",Tabel18101119[[#This Row],[Totaal excl. btw (€)]]*0.06,IF(Tabel18101119[[#This Row],[Type kost]]="niet-subsidiabele kost / hoort niet bij deze deelinvestering aan 0% BTW",0))))))))</f>
        <v>0</v>
      </c>
      <c r="F344" s="17">
        <f>Tabel18101119[[#This Row],[Totaal excl. btw (€)]]+Tabel18101119[[#This Row],[BTW bedrag (€)]]</f>
        <v>0</v>
      </c>
      <c r="I344" s="10" t="s">
        <v>206</v>
      </c>
      <c r="J344" s="11" t="b">
        <f t="shared" si="14"/>
        <v>0</v>
      </c>
    </row>
    <row r="345" spans="2:10" x14ac:dyDescent="0.25">
      <c r="B345" s="44"/>
      <c r="C345" s="45"/>
      <c r="D345" s="47"/>
      <c r="E345" s="17" t="b">
        <f>IF(Tabel18101119[[#This Row],[Type kost]]="subsidiabele kost aan 21% BTW",Tabel18101119[[#This Row],[Totaal excl. btw (€)]]*0.21,IF(Tabel18101119[[#This Row],[Type kost]]="subsidiabele kost aan 12% BTW",Tabel18101119[[#This Row],[Totaal excl. btw (€)]]*0.12,IF(C345="subsidiabele kost aan 6% BTW",D345*0.06,IF(Tabel18101119[[#This Row],[Type kost]]="subsidiabele kost aan 0% BTW",0,IF(Tabel18101119[[#This Row],[Type kost]]="niet-subsidiabele kost / hoort niet bij deze deelinvestering aan 21% BTW",Tabel18101119[[#This Row],[Totaal excl. btw (€)]]*0.21,IF(Tabel18101119[[#This Row],[Type kost]]="niet-subsidiabele kost / hoort niet bij deze deelinvestering aan 12% BTW",Tabel18101119[[#This Row],[Totaal excl. btw (€)]]*0.12,IF(Tabel18101119[[#This Row],[Type kost]]="niet-subsidiabele kost / hoort niet bij deze deelinvestering aan 6% BTW",Tabel18101119[[#This Row],[Totaal excl. btw (€)]]*0.06,IF(Tabel18101119[[#This Row],[Type kost]]="niet-subsidiabele kost / hoort niet bij deze deelinvestering aan 0% BTW",0))))))))</f>
        <v>0</v>
      </c>
      <c r="F345" s="17">
        <f>Tabel18101119[[#This Row],[Totaal excl. btw (€)]]+Tabel18101119[[#This Row],[BTW bedrag (€)]]</f>
        <v>0</v>
      </c>
      <c r="I345" s="10" t="s">
        <v>207</v>
      </c>
      <c r="J345" s="11" t="b">
        <f t="shared" si="14"/>
        <v>0</v>
      </c>
    </row>
    <row r="346" spans="2:10" x14ac:dyDescent="0.25">
      <c r="B346" s="44"/>
      <c r="C346" s="45"/>
      <c r="D346" s="47"/>
      <c r="E346" s="17" t="b">
        <f>IF(Tabel18101119[[#This Row],[Type kost]]="subsidiabele kost aan 21% BTW",Tabel18101119[[#This Row],[Totaal excl. btw (€)]]*0.21,IF(Tabel18101119[[#This Row],[Type kost]]="subsidiabele kost aan 12% BTW",Tabel18101119[[#This Row],[Totaal excl. btw (€)]]*0.12,IF(C346="subsidiabele kost aan 6% BTW",D346*0.06,IF(Tabel18101119[[#This Row],[Type kost]]="subsidiabele kost aan 0% BTW",0,IF(Tabel18101119[[#This Row],[Type kost]]="niet-subsidiabele kost / hoort niet bij deze deelinvestering aan 21% BTW",Tabel18101119[[#This Row],[Totaal excl. btw (€)]]*0.21,IF(Tabel18101119[[#This Row],[Type kost]]="niet-subsidiabele kost / hoort niet bij deze deelinvestering aan 12% BTW",Tabel18101119[[#This Row],[Totaal excl. btw (€)]]*0.12,IF(Tabel18101119[[#This Row],[Type kost]]="niet-subsidiabele kost / hoort niet bij deze deelinvestering aan 6% BTW",Tabel18101119[[#This Row],[Totaal excl. btw (€)]]*0.06,IF(Tabel18101119[[#This Row],[Type kost]]="niet-subsidiabele kost / hoort niet bij deze deelinvestering aan 0% BTW",0))))))))</f>
        <v>0</v>
      </c>
      <c r="F346" s="17">
        <f>Tabel18101119[[#This Row],[Totaal excl. btw (€)]]+Tabel18101119[[#This Row],[BTW bedrag (€)]]</f>
        <v>0</v>
      </c>
      <c r="I346" s="10" t="s">
        <v>208</v>
      </c>
      <c r="J346" s="11" t="b">
        <f t="shared" si="14"/>
        <v>0</v>
      </c>
    </row>
    <row r="347" spans="2:10" x14ac:dyDescent="0.25">
      <c r="B347" s="44"/>
      <c r="C347" s="45"/>
      <c r="D347" s="47"/>
      <c r="E347" s="17" t="b">
        <f>IF(Tabel18101119[[#This Row],[Type kost]]="subsidiabele kost aan 21% BTW",Tabel18101119[[#This Row],[Totaal excl. btw (€)]]*0.21,IF(Tabel18101119[[#This Row],[Type kost]]="subsidiabele kost aan 12% BTW",Tabel18101119[[#This Row],[Totaal excl. btw (€)]]*0.12,IF(C347="subsidiabele kost aan 6% BTW",D347*0.06,IF(Tabel18101119[[#This Row],[Type kost]]="subsidiabele kost aan 0% BTW",0,IF(Tabel18101119[[#This Row],[Type kost]]="niet-subsidiabele kost / hoort niet bij deze deelinvestering aan 21% BTW",Tabel18101119[[#This Row],[Totaal excl. btw (€)]]*0.21,IF(Tabel18101119[[#This Row],[Type kost]]="niet-subsidiabele kost / hoort niet bij deze deelinvestering aan 12% BTW",Tabel18101119[[#This Row],[Totaal excl. btw (€)]]*0.12,IF(Tabel18101119[[#This Row],[Type kost]]="niet-subsidiabele kost / hoort niet bij deze deelinvestering aan 6% BTW",Tabel18101119[[#This Row],[Totaal excl. btw (€)]]*0.06,IF(Tabel18101119[[#This Row],[Type kost]]="niet-subsidiabele kost / hoort niet bij deze deelinvestering aan 0% BTW",0))))))))</f>
        <v>0</v>
      </c>
      <c r="F347" s="17">
        <f>Tabel18101119[[#This Row],[Totaal excl. btw (€)]]+Tabel18101119[[#This Row],[BTW bedrag (€)]]</f>
        <v>0</v>
      </c>
      <c r="I347" s="10" t="s">
        <v>209</v>
      </c>
      <c r="J347" s="11" t="b">
        <f t="shared" si="14"/>
        <v>0</v>
      </c>
    </row>
    <row r="348" spans="2:10" x14ac:dyDescent="0.25">
      <c r="B348" s="44"/>
      <c r="C348" s="45"/>
      <c r="D348" s="47"/>
      <c r="E348" s="17" t="b">
        <f>IF(Tabel18101119[[#This Row],[Type kost]]="subsidiabele kost aan 21% BTW",Tabel18101119[[#This Row],[Totaal excl. btw (€)]]*0.21,IF(Tabel18101119[[#This Row],[Type kost]]="subsidiabele kost aan 12% BTW",Tabel18101119[[#This Row],[Totaal excl. btw (€)]]*0.12,IF(C348="subsidiabele kost aan 6% BTW",D348*0.06,IF(Tabel18101119[[#This Row],[Type kost]]="subsidiabele kost aan 0% BTW",0,IF(Tabel18101119[[#This Row],[Type kost]]="niet-subsidiabele kost / hoort niet bij deze deelinvestering aan 21% BTW",Tabel18101119[[#This Row],[Totaal excl. btw (€)]]*0.21,IF(Tabel18101119[[#This Row],[Type kost]]="niet-subsidiabele kost / hoort niet bij deze deelinvestering aan 12% BTW",Tabel18101119[[#This Row],[Totaal excl. btw (€)]]*0.12,IF(Tabel18101119[[#This Row],[Type kost]]="niet-subsidiabele kost / hoort niet bij deze deelinvestering aan 6% BTW",Tabel18101119[[#This Row],[Totaal excl. btw (€)]]*0.06,IF(Tabel18101119[[#This Row],[Type kost]]="niet-subsidiabele kost / hoort niet bij deze deelinvestering aan 0% BTW",0))))))))</f>
        <v>0</v>
      </c>
      <c r="F348" s="17">
        <f>Tabel18101119[[#This Row],[Totaal excl. btw (€)]]+Tabel18101119[[#This Row],[BTW bedrag (€)]]</f>
        <v>0</v>
      </c>
      <c r="I348" s="10" t="s">
        <v>210</v>
      </c>
      <c r="J348" s="11" t="b">
        <f t="shared" si="14"/>
        <v>0</v>
      </c>
    </row>
    <row r="349" spans="2:10" x14ac:dyDescent="0.25">
      <c r="B349" s="44"/>
      <c r="C349" s="45"/>
      <c r="D349" s="47"/>
      <c r="E349" s="17" t="b">
        <f>IF(Tabel18101119[[#This Row],[Type kost]]="subsidiabele kost aan 21% BTW",Tabel18101119[[#This Row],[Totaal excl. btw (€)]]*0.21,IF(Tabel18101119[[#This Row],[Type kost]]="subsidiabele kost aan 12% BTW",Tabel18101119[[#This Row],[Totaal excl. btw (€)]]*0.12,IF(C349="subsidiabele kost aan 6% BTW",D349*0.06,IF(Tabel18101119[[#This Row],[Type kost]]="subsidiabele kost aan 0% BTW",0,IF(Tabel18101119[[#This Row],[Type kost]]="niet-subsidiabele kost / hoort niet bij deze deelinvestering aan 21% BTW",Tabel18101119[[#This Row],[Totaal excl. btw (€)]]*0.21,IF(Tabel18101119[[#This Row],[Type kost]]="niet-subsidiabele kost / hoort niet bij deze deelinvestering aan 12% BTW",Tabel18101119[[#This Row],[Totaal excl. btw (€)]]*0.12,IF(Tabel18101119[[#This Row],[Type kost]]="niet-subsidiabele kost / hoort niet bij deze deelinvestering aan 6% BTW",Tabel18101119[[#This Row],[Totaal excl. btw (€)]]*0.06,IF(Tabel18101119[[#This Row],[Type kost]]="niet-subsidiabele kost / hoort niet bij deze deelinvestering aan 0% BTW",0))))))))</f>
        <v>0</v>
      </c>
      <c r="F349" s="17">
        <f>Tabel18101119[[#This Row],[Totaal excl. btw (€)]]+Tabel18101119[[#This Row],[BTW bedrag (€)]]</f>
        <v>0</v>
      </c>
      <c r="I349" s="10" t="s">
        <v>211</v>
      </c>
      <c r="J349" s="11" t="b">
        <f t="shared" si="14"/>
        <v>0</v>
      </c>
    </row>
    <row r="350" spans="2:10" ht="15.75" thickBot="1" x14ac:dyDescent="0.3">
      <c r="B350" s="10"/>
      <c r="D350" s="17">
        <f>SUM(Tabel18101119[Totaal excl. btw (€)])</f>
        <v>0</v>
      </c>
      <c r="E350" s="17">
        <f>SUM(Tabel18101119[BTW bedrag (€)])</f>
        <v>0</v>
      </c>
      <c r="F350" s="17">
        <f>SUM(Tabel18101119[Totaal bedrag incl. btw(€)])</f>
        <v>0</v>
      </c>
      <c r="I350" s="10"/>
      <c r="J350" s="16"/>
    </row>
    <row r="351" spans="2:10" ht="15.75" thickTop="1" x14ac:dyDescent="0.25">
      <c r="B351" s="10"/>
      <c r="F351" s="22"/>
      <c r="I351" s="13"/>
      <c r="J351" s="15">
        <f>SUM(J340:J349)</f>
        <v>0</v>
      </c>
    </row>
    <row r="352" spans="2:10" x14ac:dyDescent="0.25">
      <c r="B352" s="76" t="s">
        <v>85</v>
      </c>
      <c r="C352" s="77"/>
      <c r="D352" s="46">
        <f>IFERROR(IF(E336&gt;F350,J351/F350*(E334+E335),J351*E336/(E334+E335)),0)</f>
        <v>0</v>
      </c>
      <c r="F352" s="22"/>
    </row>
    <row r="353" spans="1:10" x14ac:dyDescent="0.25">
      <c r="B353" s="33"/>
      <c r="C353" s="34"/>
      <c r="D353" s="70" t="str">
        <f>IF($E$334=$D$350,$H$11,$H$10)</f>
        <v>Som factuurlijnen = totaal factuurbedrag: OK</v>
      </c>
      <c r="E353" s="70"/>
      <c r="F353" s="22"/>
    </row>
    <row r="354" spans="1:10" x14ac:dyDescent="0.25">
      <c r="B354" s="13"/>
      <c r="C354" s="14"/>
      <c r="D354" s="25"/>
      <c r="E354" s="25"/>
      <c r="F354" s="26"/>
    </row>
    <row r="357" spans="1:10" x14ac:dyDescent="0.25">
      <c r="A357" s="40">
        <v>16</v>
      </c>
      <c r="B357" s="8" t="s">
        <v>75</v>
      </c>
      <c r="C357" s="43"/>
      <c r="D357" s="19" t="s">
        <v>76</v>
      </c>
      <c r="E357" s="49"/>
      <c r="F357" s="20"/>
    </row>
    <row r="358" spans="1:10" x14ac:dyDescent="0.25">
      <c r="B358" s="10" t="s">
        <v>77</v>
      </c>
      <c r="C358" s="38"/>
      <c r="D358" s="21" t="s">
        <v>29</v>
      </c>
      <c r="E358" s="50"/>
      <c r="F358" s="22"/>
    </row>
    <row r="359" spans="1:10" x14ac:dyDescent="0.25">
      <c r="B359" s="10" t="s">
        <v>30</v>
      </c>
      <c r="C359" s="38"/>
      <c r="D359" s="21" t="s">
        <v>78</v>
      </c>
      <c r="E359" s="50"/>
      <c r="F359" s="22"/>
    </row>
    <row r="360" spans="1:10" x14ac:dyDescent="0.25">
      <c r="B360" s="10" t="s">
        <v>79</v>
      </c>
      <c r="C360" s="38"/>
      <c r="D360" s="17" t="s">
        <v>80</v>
      </c>
      <c r="E360" s="50"/>
      <c r="F360" s="22"/>
    </row>
    <row r="361" spans="1:10" x14ac:dyDescent="0.25">
      <c r="B361" s="10"/>
      <c r="F361" s="22"/>
    </row>
    <row r="362" spans="1:10" x14ac:dyDescent="0.25">
      <c r="B362" s="12" t="s">
        <v>33</v>
      </c>
      <c r="C362" s="7" t="s">
        <v>34</v>
      </c>
      <c r="D362" s="23" t="s">
        <v>35</v>
      </c>
      <c r="E362" s="23" t="s">
        <v>36</v>
      </c>
      <c r="F362" s="24" t="s">
        <v>37</v>
      </c>
      <c r="G362" s="7"/>
      <c r="H362" s="7"/>
      <c r="I362" s="7"/>
      <c r="J362" s="7"/>
    </row>
    <row r="363" spans="1:10" x14ac:dyDescent="0.25">
      <c r="B363" s="44"/>
      <c r="C363" s="45"/>
      <c r="D363" s="47"/>
      <c r="E363" s="17" t="b">
        <f>IF(Tabel18101220[[#This Row],[Type kost]]="subsidiabele kost aan 21% BTW",Tabel18101220[[#This Row],[Totaal excl. btw (€)]]*0.21,IF(Tabel18101220[[#This Row],[Type kost]]="subsidiabele kost aan 12% BTW",Tabel18101220[[#This Row],[Totaal excl. btw (€)]]*0.12,IF(C363="subsidiabele kost aan 6% BTW",D363*0.06,IF(Tabel18101220[[#This Row],[Type kost]]="subsidiabele kost aan 0% BTW",0,IF(Tabel18101220[[#This Row],[Type kost]]="niet-subsidiabele kost / hoort niet bij deze deelinvestering aan 21% BTW",Tabel18101220[[#This Row],[Totaal excl. btw (€)]]*0.21,IF(Tabel18101220[[#This Row],[Type kost]]="niet-subsidiabele kost / hoort niet bij deze deelinvestering aan 12% BTW",Tabel18101220[[#This Row],[Totaal excl. btw (€)]]*0.12,IF(Tabel18101220[[#This Row],[Type kost]]="niet-subsidiabele kost / hoort niet bij deze deelinvestering aan 6% BTW",Tabel18101220[[#This Row],[Totaal excl. btw (€)]]*0.06,IF(Tabel18101220[[#This Row],[Type kost]]="niet-subsidiabele kost / hoort niet bij deze deelinvestering aan 0% BTW",0))))))))</f>
        <v>0</v>
      </c>
      <c r="F363" s="17">
        <f>Tabel18101220[[#This Row],[Totaal excl. btw (€)]]+Tabel18101220[[#This Row],[BTW bedrag (€)]]</f>
        <v>0</v>
      </c>
      <c r="I363" s="8" t="s">
        <v>212</v>
      </c>
      <c r="J363" s="9" t="b">
        <f>IF(C363="subsidiabele kost aan 21% BTW",SUM(D363),IF(C363="subsidiabele kost aan 12% BTW",SUM(D363),IF(C363="subsidiabele kost aan 6% BTW",SUM(D363),IF(C363="subsidiabele kost aan 0% BTW",SUM(D363)))))</f>
        <v>0</v>
      </c>
    </row>
    <row r="364" spans="1:10" x14ac:dyDescent="0.25">
      <c r="B364" s="44"/>
      <c r="C364" s="45"/>
      <c r="D364" s="47"/>
      <c r="E364" s="17" t="b">
        <f>IF(Tabel18101220[[#This Row],[Type kost]]="subsidiabele kost aan 21% BTW",Tabel18101220[[#This Row],[Totaal excl. btw (€)]]*0.21,IF(Tabel18101220[[#This Row],[Type kost]]="subsidiabele kost aan 12% BTW",Tabel18101220[[#This Row],[Totaal excl. btw (€)]]*0.12,IF(C364="subsidiabele kost aan 6% BTW",D364*0.06,IF(Tabel18101220[[#This Row],[Type kost]]="subsidiabele kost aan 0% BTW",0,IF(Tabel18101220[[#This Row],[Type kost]]="niet-subsidiabele kost / hoort niet bij deze deelinvestering aan 21% BTW",Tabel18101220[[#This Row],[Totaal excl. btw (€)]]*0.21,IF(Tabel18101220[[#This Row],[Type kost]]="niet-subsidiabele kost / hoort niet bij deze deelinvestering aan 12% BTW",Tabel18101220[[#This Row],[Totaal excl. btw (€)]]*0.12,IF(Tabel18101220[[#This Row],[Type kost]]="niet-subsidiabele kost / hoort niet bij deze deelinvestering aan 6% BTW",Tabel18101220[[#This Row],[Totaal excl. btw (€)]]*0.06,IF(Tabel18101220[[#This Row],[Type kost]]="niet-subsidiabele kost / hoort niet bij deze deelinvestering aan 0% BTW",0))))))))</f>
        <v>0</v>
      </c>
      <c r="F364" s="17">
        <f>Tabel18101220[[#This Row],[Totaal excl. btw (€)]]+Tabel18101220[[#This Row],[BTW bedrag (€)]]</f>
        <v>0</v>
      </c>
      <c r="I364" s="10" t="s">
        <v>213</v>
      </c>
      <c r="J364" s="11" t="b">
        <f t="shared" ref="J364:J372" si="15">IF(C364="subsidiabele kost aan 21% BTW",SUM(D364),IF(C364="subsidiabele kost aan 12% BTW",SUM(D364),IF(C364="subsidiabele kost aan 6% BTW",SUM(D364),IF(C364="subsidiabele kost aan 0% BTW",SUM(D364)))))</f>
        <v>0</v>
      </c>
    </row>
    <row r="365" spans="1:10" x14ac:dyDescent="0.25">
      <c r="B365" s="44"/>
      <c r="C365" s="45"/>
      <c r="D365" s="47"/>
      <c r="E365" s="17" t="b">
        <f>IF(Tabel18101220[[#This Row],[Type kost]]="subsidiabele kost aan 21% BTW",Tabel18101220[[#This Row],[Totaal excl. btw (€)]]*0.21,IF(Tabel18101220[[#This Row],[Type kost]]="subsidiabele kost aan 12% BTW",Tabel18101220[[#This Row],[Totaal excl. btw (€)]]*0.12,IF(C365="subsidiabele kost aan 6% BTW",D365*0.06,IF(Tabel18101220[[#This Row],[Type kost]]="subsidiabele kost aan 0% BTW",0,IF(Tabel18101220[[#This Row],[Type kost]]="niet-subsidiabele kost / hoort niet bij deze deelinvestering aan 21% BTW",Tabel18101220[[#This Row],[Totaal excl. btw (€)]]*0.21,IF(Tabel18101220[[#This Row],[Type kost]]="niet-subsidiabele kost / hoort niet bij deze deelinvestering aan 12% BTW",Tabel18101220[[#This Row],[Totaal excl. btw (€)]]*0.12,IF(Tabel18101220[[#This Row],[Type kost]]="niet-subsidiabele kost / hoort niet bij deze deelinvestering aan 6% BTW",Tabel18101220[[#This Row],[Totaal excl. btw (€)]]*0.06,IF(Tabel18101220[[#This Row],[Type kost]]="niet-subsidiabele kost / hoort niet bij deze deelinvestering aan 0% BTW",0))))))))</f>
        <v>0</v>
      </c>
      <c r="F365" s="17">
        <f>Tabel18101220[[#This Row],[Totaal excl. btw (€)]]+Tabel18101220[[#This Row],[BTW bedrag (€)]]</f>
        <v>0</v>
      </c>
      <c r="I365" s="10" t="s">
        <v>214</v>
      </c>
      <c r="J365" s="11" t="b">
        <f t="shared" si="15"/>
        <v>0</v>
      </c>
    </row>
    <row r="366" spans="1:10" x14ac:dyDescent="0.25">
      <c r="B366" s="44"/>
      <c r="C366" s="45"/>
      <c r="D366" s="47"/>
      <c r="E366" s="17" t="b">
        <f>IF(Tabel18101220[[#This Row],[Type kost]]="subsidiabele kost aan 21% BTW",Tabel18101220[[#This Row],[Totaal excl. btw (€)]]*0.21,IF(Tabel18101220[[#This Row],[Type kost]]="subsidiabele kost aan 12% BTW",Tabel18101220[[#This Row],[Totaal excl. btw (€)]]*0.12,IF(C366="subsidiabele kost aan 6% BTW",D366*0.06,IF(Tabel18101220[[#This Row],[Type kost]]="subsidiabele kost aan 0% BTW",0,IF(Tabel18101220[[#This Row],[Type kost]]="niet-subsidiabele kost / hoort niet bij deze deelinvestering aan 21% BTW",Tabel18101220[[#This Row],[Totaal excl. btw (€)]]*0.21,IF(Tabel18101220[[#This Row],[Type kost]]="niet-subsidiabele kost / hoort niet bij deze deelinvestering aan 12% BTW",Tabel18101220[[#This Row],[Totaal excl. btw (€)]]*0.12,IF(Tabel18101220[[#This Row],[Type kost]]="niet-subsidiabele kost / hoort niet bij deze deelinvestering aan 6% BTW",Tabel18101220[[#This Row],[Totaal excl. btw (€)]]*0.06,IF(Tabel18101220[[#This Row],[Type kost]]="niet-subsidiabele kost / hoort niet bij deze deelinvestering aan 0% BTW",0))))))))</f>
        <v>0</v>
      </c>
      <c r="F366" s="17">
        <f>Tabel18101220[[#This Row],[Totaal excl. btw (€)]]+Tabel18101220[[#This Row],[BTW bedrag (€)]]</f>
        <v>0</v>
      </c>
      <c r="I366" s="10" t="s">
        <v>215</v>
      </c>
      <c r="J366" s="11" t="b">
        <f t="shared" si="15"/>
        <v>0</v>
      </c>
    </row>
    <row r="367" spans="1:10" x14ac:dyDescent="0.25">
      <c r="B367" s="44"/>
      <c r="C367" s="45"/>
      <c r="D367" s="47"/>
      <c r="E367" s="17" t="b">
        <f>IF(Tabel18101220[[#This Row],[Type kost]]="subsidiabele kost aan 21% BTW",Tabel18101220[[#This Row],[Totaal excl. btw (€)]]*0.21,IF(Tabel18101220[[#This Row],[Type kost]]="subsidiabele kost aan 12% BTW",Tabel18101220[[#This Row],[Totaal excl. btw (€)]]*0.12,IF(C367="subsidiabele kost aan 6% BTW",D367*0.06,IF(Tabel18101220[[#This Row],[Type kost]]="subsidiabele kost aan 0% BTW",0,IF(Tabel18101220[[#This Row],[Type kost]]="niet-subsidiabele kost / hoort niet bij deze deelinvestering aan 21% BTW",Tabel18101220[[#This Row],[Totaal excl. btw (€)]]*0.21,IF(Tabel18101220[[#This Row],[Type kost]]="niet-subsidiabele kost / hoort niet bij deze deelinvestering aan 12% BTW",Tabel18101220[[#This Row],[Totaal excl. btw (€)]]*0.12,IF(Tabel18101220[[#This Row],[Type kost]]="niet-subsidiabele kost / hoort niet bij deze deelinvestering aan 6% BTW",Tabel18101220[[#This Row],[Totaal excl. btw (€)]]*0.06,IF(Tabel18101220[[#This Row],[Type kost]]="niet-subsidiabele kost / hoort niet bij deze deelinvestering aan 0% BTW",0))))))))</f>
        <v>0</v>
      </c>
      <c r="F367" s="17">
        <f>Tabel18101220[[#This Row],[Totaal excl. btw (€)]]+Tabel18101220[[#This Row],[BTW bedrag (€)]]</f>
        <v>0</v>
      </c>
      <c r="I367" s="10" t="s">
        <v>216</v>
      </c>
      <c r="J367" s="11" t="b">
        <f t="shared" si="15"/>
        <v>0</v>
      </c>
    </row>
    <row r="368" spans="1:10" x14ac:dyDescent="0.25">
      <c r="B368" s="44"/>
      <c r="C368" s="45"/>
      <c r="D368" s="47"/>
      <c r="E368" s="17" t="b">
        <f>IF(Tabel18101220[[#This Row],[Type kost]]="subsidiabele kost aan 21% BTW",Tabel18101220[[#This Row],[Totaal excl. btw (€)]]*0.21,IF(Tabel18101220[[#This Row],[Type kost]]="subsidiabele kost aan 12% BTW",Tabel18101220[[#This Row],[Totaal excl. btw (€)]]*0.12,IF(C368="subsidiabele kost aan 6% BTW",D368*0.06,IF(Tabel18101220[[#This Row],[Type kost]]="subsidiabele kost aan 0% BTW",0,IF(Tabel18101220[[#This Row],[Type kost]]="niet-subsidiabele kost / hoort niet bij deze deelinvestering aan 21% BTW",Tabel18101220[[#This Row],[Totaal excl. btw (€)]]*0.21,IF(Tabel18101220[[#This Row],[Type kost]]="niet-subsidiabele kost / hoort niet bij deze deelinvestering aan 12% BTW",Tabel18101220[[#This Row],[Totaal excl. btw (€)]]*0.12,IF(Tabel18101220[[#This Row],[Type kost]]="niet-subsidiabele kost / hoort niet bij deze deelinvestering aan 6% BTW",Tabel18101220[[#This Row],[Totaal excl. btw (€)]]*0.06,IF(Tabel18101220[[#This Row],[Type kost]]="niet-subsidiabele kost / hoort niet bij deze deelinvestering aan 0% BTW",0))))))))</f>
        <v>0</v>
      </c>
      <c r="F368" s="17">
        <f>Tabel18101220[[#This Row],[Totaal excl. btw (€)]]+Tabel18101220[[#This Row],[BTW bedrag (€)]]</f>
        <v>0</v>
      </c>
      <c r="I368" s="10" t="s">
        <v>217</v>
      </c>
      <c r="J368" s="11" t="b">
        <f t="shared" si="15"/>
        <v>0</v>
      </c>
    </row>
    <row r="369" spans="1:10" x14ac:dyDescent="0.25">
      <c r="B369" s="44"/>
      <c r="C369" s="45"/>
      <c r="D369" s="47"/>
      <c r="E369" s="17" t="b">
        <f>IF(Tabel18101220[[#This Row],[Type kost]]="subsidiabele kost aan 21% BTW",Tabel18101220[[#This Row],[Totaal excl. btw (€)]]*0.21,IF(Tabel18101220[[#This Row],[Type kost]]="subsidiabele kost aan 12% BTW",Tabel18101220[[#This Row],[Totaal excl. btw (€)]]*0.12,IF(C369="subsidiabele kost aan 6% BTW",D369*0.06,IF(Tabel18101220[[#This Row],[Type kost]]="subsidiabele kost aan 0% BTW",0,IF(Tabel18101220[[#This Row],[Type kost]]="niet-subsidiabele kost / hoort niet bij deze deelinvestering aan 21% BTW",Tabel18101220[[#This Row],[Totaal excl. btw (€)]]*0.21,IF(Tabel18101220[[#This Row],[Type kost]]="niet-subsidiabele kost / hoort niet bij deze deelinvestering aan 12% BTW",Tabel18101220[[#This Row],[Totaal excl. btw (€)]]*0.12,IF(Tabel18101220[[#This Row],[Type kost]]="niet-subsidiabele kost / hoort niet bij deze deelinvestering aan 6% BTW",Tabel18101220[[#This Row],[Totaal excl. btw (€)]]*0.06,IF(Tabel18101220[[#This Row],[Type kost]]="niet-subsidiabele kost / hoort niet bij deze deelinvestering aan 0% BTW",0))))))))</f>
        <v>0</v>
      </c>
      <c r="F369" s="17">
        <f>Tabel18101220[[#This Row],[Totaal excl. btw (€)]]+Tabel18101220[[#This Row],[BTW bedrag (€)]]</f>
        <v>0</v>
      </c>
      <c r="I369" s="10" t="s">
        <v>218</v>
      </c>
      <c r="J369" s="11" t="b">
        <f t="shared" si="15"/>
        <v>0</v>
      </c>
    </row>
    <row r="370" spans="1:10" x14ac:dyDescent="0.25">
      <c r="B370" s="44"/>
      <c r="C370" s="45"/>
      <c r="D370" s="47"/>
      <c r="E370" s="17" t="b">
        <f>IF(Tabel18101220[[#This Row],[Type kost]]="subsidiabele kost aan 21% BTW",Tabel18101220[[#This Row],[Totaal excl. btw (€)]]*0.21,IF(Tabel18101220[[#This Row],[Type kost]]="subsidiabele kost aan 12% BTW",Tabel18101220[[#This Row],[Totaal excl. btw (€)]]*0.12,IF(C370="subsidiabele kost aan 6% BTW",D370*0.06,IF(Tabel18101220[[#This Row],[Type kost]]="subsidiabele kost aan 0% BTW",0,IF(Tabel18101220[[#This Row],[Type kost]]="niet-subsidiabele kost / hoort niet bij deze deelinvestering aan 21% BTW",Tabel18101220[[#This Row],[Totaal excl. btw (€)]]*0.21,IF(Tabel18101220[[#This Row],[Type kost]]="niet-subsidiabele kost / hoort niet bij deze deelinvestering aan 12% BTW",Tabel18101220[[#This Row],[Totaal excl. btw (€)]]*0.12,IF(Tabel18101220[[#This Row],[Type kost]]="niet-subsidiabele kost / hoort niet bij deze deelinvestering aan 6% BTW",Tabel18101220[[#This Row],[Totaal excl. btw (€)]]*0.06,IF(Tabel18101220[[#This Row],[Type kost]]="niet-subsidiabele kost / hoort niet bij deze deelinvestering aan 0% BTW",0))))))))</f>
        <v>0</v>
      </c>
      <c r="F370" s="17">
        <f>Tabel18101220[[#This Row],[Totaal excl. btw (€)]]+Tabel18101220[[#This Row],[BTW bedrag (€)]]</f>
        <v>0</v>
      </c>
      <c r="I370" s="10" t="s">
        <v>219</v>
      </c>
      <c r="J370" s="11" t="b">
        <f t="shared" si="15"/>
        <v>0</v>
      </c>
    </row>
    <row r="371" spans="1:10" x14ac:dyDescent="0.25">
      <c r="B371" s="44"/>
      <c r="C371" s="45"/>
      <c r="D371" s="47"/>
      <c r="E371" s="17" t="b">
        <f>IF(Tabel18101220[[#This Row],[Type kost]]="subsidiabele kost aan 21% BTW",Tabel18101220[[#This Row],[Totaal excl. btw (€)]]*0.21,IF(Tabel18101220[[#This Row],[Type kost]]="subsidiabele kost aan 12% BTW",Tabel18101220[[#This Row],[Totaal excl. btw (€)]]*0.12,IF(C371="subsidiabele kost aan 6% BTW",D371*0.06,IF(Tabel18101220[[#This Row],[Type kost]]="subsidiabele kost aan 0% BTW",0,IF(Tabel18101220[[#This Row],[Type kost]]="niet-subsidiabele kost / hoort niet bij deze deelinvestering aan 21% BTW",Tabel18101220[[#This Row],[Totaal excl. btw (€)]]*0.21,IF(Tabel18101220[[#This Row],[Type kost]]="niet-subsidiabele kost / hoort niet bij deze deelinvestering aan 12% BTW",Tabel18101220[[#This Row],[Totaal excl. btw (€)]]*0.12,IF(Tabel18101220[[#This Row],[Type kost]]="niet-subsidiabele kost / hoort niet bij deze deelinvestering aan 6% BTW",Tabel18101220[[#This Row],[Totaal excl. btw (€)]]*0.06,IF(Tabel18101220[[#This Row],[Type kost]]="niet-subsidiabele kost / hoort niet bij deze deelinvestering aan 0% BTW",0))))))))</f>
        <v>0</v>
      </c>
      <c r="F371" s="17">
        <f>Tabel18101220[[#This Row],[Totaal excl. btw (€)]]+Tabel18101220[[#This Row],[BTW bedrag (€)]]</f>
        <v>0</v>
      </c>
      <c r="I371" s="10" t="s">
        <v>220</v>
      </c>
      <c r="J371" s="11" t="b">
        <f t="shared" si="15"/>
        <v>0</v>
      </c>
    </row>
    <row r="372" spans="1:10" x14ac:dyDescent="0.25">
      <c r="B372" s="44"/>
      <c r="C372" s="45"/>
      <c r="D372" s="47"/>
      <c r="E372" s="17" t="b">
        <f>IF(Tabel18101220[[#This Row],[Type kost]]="subsidiabele kost aan 21% BTW",Tabel18101220[[#This Row],[Totaal excl. btw (€)]]*0.21,IF(Tabel18101220[[#This Row],[Type kost]]="subsidiabele kost aan 12% BTW",Tabel18101220[[#This Row],[Totaal excl. btw (€)]]*0.12,IF(C372="subsidiabele kost aan 6% BTW",D372*0.06,IF(Tabel18101220[[#This Row],[Type kost]]="subsidiabele kost aan 0% BTW",0,IF(Tabel18101220[[#This Row],[Type kost]]="niet-subsidiabele kost / hoort niet bij deze deelinvestering aan 21% BTW",Tabel18101220[[#This Row],[Totaal excl. btw (€)]]*0.21,IF(Tabel18101220[[#This Row],[Type kost]]="niet-subsidiabele kost / hoort niet bij deze deelinvestering aan 12% BTW",Tabel18101220[[#This Row],[Totaal excl. btw (€)]]*0.12,IF(Tabel18101220[[#This Row],[Type kost]]="niet-subsidiabele kost / hoort niet bij deze deelinvestering aan 6% BTW",Tabel18101220[[#This Row],[Totaal excl. btw (€)]]*0.06,IF(Tabel18101220[[#This Row],[Type kost]]="niet-subsidiabele kost / hoort niet bij deze deelinvestering aan 0% BTW",0))))))))</f>
        <v>0</v>
      </c>
      <c r="F372" s="17">
        <f>Tabel18101220[[#This Row],[Totaal excl. btw (€)]]+Tabel18101220[[#This Row],[BTW bedrag (€)]]</f>
        <v>0</v>
      </c>
      <c r="I372" s="10" t="s">
        <v>221</v>
      </c>
      <c r="J372" s="11" t="b">
        <f t="shared" si="15"/>
        <v>0</v>
      </c>
    </row>
    <row r="373" spans="1:10" ht="15.75" thickBot="1" x14ac:dyDescent="0.3">
      <c r="B373" s="10"/>
      <c r="D373" s="61">
        <f>SUM(Tabel18101220[Totaal excl. btw (€)])</f>
        <v>0</v>
      </c>
      <c r="E373" s="61">
        <f>SUM(Tabel18101220[BTW bedrag (€)])</f>
        <v>0</v>
      </c>
      <c r="F373" s="61">
        <f>SUM(Tabel18101220[Totaal bedrag incl. btw(€)])</f>
        <v>0</v>
      </c>
      <c r="I373" s="10"/>
      <c r="J373" s="16"/>
    </row>
    <row r="374" spans="1:10" ht="15.75" thickTop="1" x14ac:dyDescent="0.25">
      <c r="B374" s="10"/>
      <c r="F374" s="22"/>
      <c r="I374" s="13"/>
      <c r="J374" s="15">
        <f>SUM(J363:J372)</f>
        <v>0</v>
      </c>
    </row>
    <row r="375" spans="1:10" x14ac:dyDescent="0.25">
      <c r="B375" s="76" t="s">
        <v>85</v>
      </c>
      <c r="C375" s="77"/>
      <c r="D375" s="46">
        <f>IFERROR(IF(E359&gt;F373,J374/F373*(E357+E358),J374*E359/(E357+E358)),0)</f>
        <v>0</v>
      </c>
      <c r="F375" s="22"/>
    </row>
    <row r="376" spans="1:10" x14ac:dyDescent="0.25">
      <c r="B376" s="33"/>
      <c r="C376" s="34"/>
      <c r="D376" s="70" t="str">
        <f>IF($E$357=$D$373,$H$11,$H$10)</f>
        <v>Som factuurlijnen = totaal factuurbedrag: OK</v>
      </c>
      <c r="E376" s="70"/>
      <c r="F376" s="22"/>
    </row>
    <row r="377" spans="1:10" x14ac:dyDescent="0.25">
      <c r="B377" s="13"/>
      <c r="C377" s="14"/>
      <c r="D377" s="25"/>
      <c r="E377" s="25"/>
      <c r="F377" s="26"/>
    </row>
    <row r="380" spans="1:10" x14ac:dyDescent="0.25">
      <c r="A380" s="40">
        <v>17</v>
      </c>
      <c r="B380" s="8" t="s">
        <v>75</v>
      </c>
      <c r="C380" s="43"/>
      <c r="D380" s="19" t="s">
        <v>76</v>
      </c>
      <c r="E380" s="49"/>
      <c r="F380" s="20"/>
    </row>
    <row r="381" spans="1:10" x14ac:dyDescent="0.25">
      <c r="B381" s="10" t="s">
        <v>77</v>
      </c>
      <c r="C381" s="38"/>
      <c r="D381" s="21" t="s">
        <v>29</v>
      </c>
      <c r="E381" s="50"/>
      <c r="F381" s="22"/>
    </row>
    <row r="382" spans="1:10" x14ac:dyDescent="0.25">
      <c r="B382" s="10" t="s">
        <v>30</v>
      </c>
      <c r="C382" s="38"/>
      <c r="D382" s="21" t="s">
        <v>78</v>
      </c>
      <c r="E382" s="50"/>
      <c r="F382" s="22"/>
    </row>
    <row r="383" spans="1:10" x14ac:dyDescent="0.25">
      <c r="B383" s="10" t="s">
        <v>79</v>
      </c>
      <c r="C383" s="38"/>
      <c r="D383" s="17" t="s">
        <v>80</v>
      </c>
      <c r="E383" s="50"/>
      <c r="F383" s="22"/>
    </row>
    <row r="384" spans="1:10" x14ac:dyDescent="0.25">
      <c r="B384" s="10"/>
      <c r="F384" s="22"/>
    </row>
    <row r="385" spans="2:10" x14ac:dyDescent="0.25">
      <c r="B385" s="12" t="s">
        <v>33</v>
      </c>
      <c r="C385" s="7" t="s">
        <v>34</v>
      </c>
      <c r="D385" s="23" t="s">
        <v>35</v>
      </c>
      <c r="E385" s="23" t="s">
        <v>36</v>
      </c>
      <c r="F385" s="24" t="s">
        <v>37</v>
      </c>
      <c r="G385" s="7"/>
      <c r="H385" s="7"/>
      <c r="I385" s="7"/>
      <c r="J385" s="7"/>
    </row>
    <row r="386" spans="2:10" x14ac:dyDescent="0.25">
      <c r="B386" s="44"/>
      <c r="C386" s="45"/>
      <c r="D386" s="47"/>
      <c r="E386" s="17" t="b">
        <f>IF(Tabel181012321[[#This Row],[Type kost]]="subsidiabele kost aan 21% BTW",Tabel181012321[[#This Row],[Totaal excl. btw (€)]]*0.21,IF(Tabel181012321[[#This Row],[Type kost]]="subsidiabele kost aan 12% BTW",Tabel181012321[[#This Row],[Totaal excl. btw (€)]]*0.12,IF(C386="subsidiabele kost aan 6% BTW",D386*0.06,IF(Tabel181012321[[#This Row],[Type kost]]="subsidiabele kost aan 0% BTW",0,IF(Tabel181012321[[#This Row],[Type kost]]="niet-subsidiabele kost / hoort niet bij deze deelinvestering aan 21% BTW",Tabel181012321[[#This Row],[Totaal excl. btw (€)]]*0.21,IF(Tabel181012321[[#This Row],[Type kost]]="niet-subsidiabele kost / hoort niet bij deze deelinvestering aan 12% BTW",Tabel181012321[[#This Row],[Totaal excl. btw (€)]]*0.12,IF(Tabel181012321[[#This Row],[Type kost]]="niet-subsidiabele kost / hoort niet bij deze deelinvestering aan 6% BTW",Tabel181012321[[#This Row],[Totaal excl. btw (€)]]*0.06,IF(Tabel181012321[[#This Row],[Type kost]]="niet-subsidiabele kost / hoort niet bij deze deelinvestering aan 0% BTW",0))))))))</f>
        <v>0</v>
      </c>
      <c r="F386" s="17">
        <f>Tabel181012321[[#This Row],[Totaal excl. btw (€)]]+Tabel181012321[[#This Row],[BTW bedrag (€)]]</f>
        <v>0</v>
      </c>
      <c r="I386" s="8" t="s">
        <v>222</v>
      </c>
      <c r="J386" s="9" t="b">
        <f>IF(C386="subsidiabele kost aan 21% BTW",SUM(D386),IF(C386="subsidiabele kost aan 12% BTW",SUM(D386),IF(C386="subsidiabele kost aan 6% BTW",SUM(D386),IF(C386="subsidiabele kost aan 0% BTW",SUM(D386)))))</f>
        <v>0</v>
      </c>
    </row>
    <row r="387" spans="2:10" x14ac:dyDescent="0.25">
      <c r="B387" s="44"/>
      <c r="C387" s="45"/>
      <c r="D387" s="47"/>
      <c r="E387" s="17" t="b">
        <f>IF(Tabel181012321[[#This Row],[Type kost]]="subsidiabele kost aan 21% BTW",Tabel181012321[[#This Row],[Totaal excl. btw (€)]]*0.21,IF(Tabel181012321[[#This Row],[Type kost]]="subsidiabele kost aan 12% BTW",Tabel181012321[[#This Row],[Totaal excl. btw (€)]]*0.12,IF(C387="subsidiabele kost aan 6% BTW",D387*0.06,IF(Tabel181012321[[#This Row],[Type kost]]="subsidiabele kost aan 0% BTW",0,IF(Tabel181012321[[#This Row],[Type kost]]="niet-subsidiabele kost / hoort niet bij deze deelinvestering aan 21% BTW",Tabel181012321[[#This Row],[Totaal excl. btw (€)]]*0.21,IF(Tabel181012321[[#This Row],[Type kost]]="niet-subsidiabele kost / hoort niet bij deze deelinvestering aan 12% BTW",Tabel181012321[[#This Row],[Totaal excl. btw (€)]]*0.12,IF(Tabel181012321[[#This Row],[Type kost]]="niet-subsidiabele kost / hoort niet bij deze deelinvestering aan 6% BTW",Tabel181012321[[#This Row],[Totaal excl. btw (€)]]*0.06,IF(Tabel181012321[[#This Row],[Type kost]]="niet-subsidiabele kost / hoort niet bij deze deelinvestering aan 0% BTW",0))))))))</f>
        <v>0</v>
      </c>
      <c r="F387" s="17">
        <f>Tabel181012321[[#This Row],[Totaal excl. btw (€)]]+Tabel181012321[[#This Row],[BTW bedrag (€)]]</f>
        <v>0</v>
      </c>
      <c r="I387" s="10" t="s">
        <v>223</v>
      </c>
      <c r="J387" s="11" t="b">
        <f t="shared" ref="J387:J395" si="16">IF(C387="subsidiabele kost aan 21% BTW",SUM(D387),IF(C387="subsidiabele kost aan 12% BTW",SUM(D387),IF(C387="subsidiabele kost aan 6% BTW",SUM(D387),IF(C387="subsidiabele kost aan 0% BTW",SUM(D387)))))</f>
        <v>0</v>
      </c>
    </row>
    <row r="388" spans="2:10" x14ac:dyDescent="0.25">
      <c r="B388" s="44"/>
      <c r="C388" s="45"/>
      <c r="D388" s="47"/>
      <c r="E388" s="17" t="b">
        <f>IF(Tabel181012321[[#This Row],[Type kost]]="subsidiabele kost aan 21% BTW",Tabel181012321[[#This Row],[Totaal excl. btw (€)]]*0.21,IF(Tabel181012321[[#This Row],[Type kost]]="subsidiabele kost aan 12% BTW",Tabel181012321[[#This Row],[Totaal excl. btw (€)]]*0.12,IF(C388="subsidiabele kost aan 6% BTW",D388*0.06,IF(Tabel181012321[[#This Row],[Type kost]]="subsidiabele kost aan 0% BTW",0,IF(Tabel181012321[[#This Row],[Type kost]]="niet-subsidiabele kost / hoort niet bij deze deelinvestering aan 21% BTW",Tabel181012321[[#This Row],[Totaal excl. btw (€)]]*0.21,IF(Tabel181012321[[#This Row],[Type kost]]="niet-subsidiabele kost / hoort niet bij deze deelinvestering aan 12% BTW",Tabel181012321[[#This Row],[Totaal excl. btw (€)]]*0.12,IF(Tabel181012321[[#This Row],[Type kost]]="niet-subsidiabele kost / hoort niet bij deze deelinvestering aan 6% BTW",Tabel181012321[[#This Row],[Totaal excl. btw (€)]]*0.06,IF(Tabel181012321[[#This Row],[Type kost]]="niet-subsidiabele kost / hoort niet bij deze deelinvestering aan 0% BTW",0))))))))</f>
        <v>0</v>
      </c>
      <c r="F388" s="17">
        <f>Tabel181012321[[#This Row],[Totaal excl. btw (€)]]+Tabel181012321[[#This Row],[BTW bedrag (€)]]</f>
        <v>0</v>
      </c>
      <c r="I388" s="10" t="s">
        <v>224</v>
      </c>
      <c r="J388" s="11" t="b">
        <f t="shared" si="16"/>
        <v>0</v>
      </c>
    </row>
    <row r="389" spans="2:10" x14ac:dyDescent="0.25">
      <c r="B389" s="44"/>
      <c r="C389" s="45"/>
      <c r="D389" s="47"/>
      <c r="E389" s="17" t="b">
        <f>IF(Tabel181012321[[#This Row],[Type kost]]="subsidiabele kost aan 21% BTW",Tabel181012321[[#This Row],[Totaal excl. btw (€)]]*0.21,IF(Tabel181012321[[#This Row],[Type kost]]="subsidiabele kost aan 12% BTW",Tabel181012321[[#This Row],[Totaal excl. btw (€)]]*0.12,IF(C389="subsidiabele kost aan 6% BTW",D389*0.06,IF(Tabel181012321[[#This Row],[Type kost]]="subsidiabele kost aan 0% BTW",0,IF(Tabel181012321[[#This Row],[Type kost]]="niet-subsidiabele kost / hoort niet bij deze deelinvestering aan 21% BTW",Tabel181012321[[#This Row],[Totaal excl. btw (€)]]*0.21,IF(Tabel181012321[[#This Row],[Type kost]]="niet-subsidiabele kost / hoort niet bij deze deelinvestering aan 12% BTW",Tabel181012321[[#This Row],[Totaal excl. btw (€)]]*0.12,IF(Tabel181012321[[#This Row],[Type kost]]="niet-subsidiabele kost / hoort niet bij deze deelinvestering aan 6% BTW",Tabel181012321[[#This Row],[Totaal excl. btw (€)]]*0.06,IF(Tabel181012321[[#This Row],[Type kost]]="niet-subsidiabele kost / hoort niet bij deze deelinvestering aan 0% BTW",0))))))))</f>
        <v>0</v>
      </c>
      <c r="F389" s="17">
        <f>Tabel181012321[[#This Row],[Totaal excl. btw (€)]]+Tabel181012321[[#This Row],[BTW bedrag (€)]]</f>
        <v>0</v>
      </c>
      <c r="I389" s="10" t="s">
        <v>225</v>
      </c>
      <c r="J389" s="11" t="b">
        <f t="shared" si="16"/>
        <v>0</v>
      </c>
    </row>
    <row r="390" spans="2:10" x14ac:dyDescent="0.25">
      <c r="B390" s="44"/>
      <c r="C390" s="45"/>
      <c r="D390" s="47"/>
      <c r="E390" s="17" t="b">
        <f>IF(Tabel181012321[[#This Row],[Type kost]]="subsidiabele kost aan 21% BTW",Tabel181012321[[#This Row],[Totaal excl. btw (€)]]*0.21,IF(Tabel181012321[[#This Row],[Type kost]]="subsidiabele kost aan 12% BTW",Tabel181012321[[#This Row],[Totaal excl. btw (€)]]*0.12,IF(C390="subsidiabele kost aan 6% BTW",D390*0.06,IF(Tabel181012321[[#This Row],[Type kost]]="subsidiabele kost aan 0% BTW",0,IF(Tabel181012321[[#This Row],[Type kost]]="niet-subsidiabele kost / hoort niet bij deze deelinvestering aan 21% BTW",Tabel181012321[[#This Row],[Totaal excl. btw (€)]]*0.21,IF(Tabel181012321[[#This Row],[Type kost]]="niet-subsidiabele kost / hoort niet bij deze deelinvestering aan 12% BTW",Tabel181012321[[#This Row],[Totaal excl. btw (€)]]*0.12,IF(Tabel181012321[[#This Row],[Type kost]]="niet-subsidiabele kost / hoort niet bij deze deelinvestering aan 6% BTW",Tabel181012321[[#This Row],[Totaal excl. btw (€)]]*0.06,IF(Tabel181012321[[#This Row],[Type kost]]="niet-subsidiabele kost / hoort niet bij deze deelinvestering aan 0% BTW",0))))))))</f>
        <v>0</v>
      </c>
      <c r="F390" s="17">
        <f>Tabel181012321[[#This Row],[Totaal excl. btw (€)]]+Tabel181012321[[#This Row],[BTW bedrag (€)]]</f>
        <v>0</v>
      </c>
      <c r="I390" s="10" t="s">
        <v>226</v>
      </c>
      <c r="J390" s="11" t="b">
        <f t="shared" si="16"/>
        <v>0</v>
      </c>
    </row>
    <row r="391" spans="2:10" x14ac:dyDescent="0.25">
      <c r="B391" s="44"/>
      <c r="C391" s="45"/>
      <c r="D391" s="47"/>
      <c r="E391" s="17" t="b">
        <f>IF(Tabel181012321[[#This Row],[Type kost]]="subsidiabele kost aan 21% BTW",Tabel181012321[[#This Row],[Totaal excl. btw (€)]]*0.21,IF(Tabel181012321[[#This Row],[Type kost]]="subsidiabele kost aan 12% BTW",Tabel181012321[[#This Row],[Totaal excl. btw (€)]]*0.12,IF(C391="subsidiabele kost aan 6% BTW",D391*0.06,IF(Tabel181012321[[#This Row],[Type kost]]="subsidiabele kost aan 0% BTW",0,IF(Tabel181012321[[#This Row],[Type kost]]="niet-subsidiabele kost / hoort niet bij deze deelinvestering aan 21% BTW",Tabel181012321[[#This Row],[Totaal excl. btw (€)]]*0.21,IF(Tabel181012321[[#This Row],[Type kost]]="niet-subsidiabele kost / hoort niet bij deze deelinvestering aan 12% BTW",Tabel181012321[[#This Row],[Totaal excl. btw (€)]]*0.12,IF(Tabel181012321[[#This Row],[Type kost]]="niet-subsidiabele kost / hoort niet bij deze deelinvestering aan 6% BTW",Tabel181012321[[#This Row],[Totaal excl. btw (€)]]*0.06,IF(Tabel181012321[[#This Row],[Type kost]]="niet-subsidiabele kost / hoort niet bij deze deelinvestering aan 0% BTW",0))))))))</f>
        <v>0</v>
      </c>
      <c r="F391" s="17">
        <f>Tabel181012321[[#This Row],[Totaal excl. btw (€)]]+Tabel181012321[[#This Row],[BTW bedrag (€)]]</f>
        <v>0</v>
      </c>
      <c r="I391" s="10" t="s">
        <v>227</v>
      </c>
      <c r="J391" s="11" t="b">
        <f t="shared" si="16"/>
        <v>0</v>
      </c>
    </row>
    <row r="392" spans="2:10" x14ac:dyDescent="0.25">
      <c r="B392" s="44"/>
      <c r="C392" s="45"/>
      <c r="D392" s="47"/>
      <c r="E392" s="17" t="b">
        <f>IF(Tabel181012321[[#This Row],[Type kost]]="subsidiabele kost aan 21% BTW",Tabel181012321[[#This Row],[Totaal excl. btw (€)]]*0.21,IF(Tabel181012321[[#This Row],[Type kost]]="subsidiabele kost aan 12% BTW",Tabel181012321[[#This Row],[Totaal excl. btw (€)]]*0.12,IF(C392="subsidiabele kost aan 6% BTW",D392*0.06,IF(Tabel181012321[[#This Row],[Type kost]]="subsidiabele kost aan 0% BTW",0,IF(Tabel181012321[[#This Row],[Type kost]]="niet-subsidiabele kost / hoort niet bij deze deelinvestering aan 21% BTW",Tabel181012321[[#This Row],[Totaal excl. btw (€)]]*0.21,IF(Tabel181012321[[#This Row],[Type kost]]="niet-subsidiabele kost / hoort niet bij deze deelinvestering aan 12% BTW",Tabel181012321[[#This Row],[Totaal excl. btw (€)]]*0.12,IF(Tabel181012321[[#This Row],[Type kost]]="niet-subsidiabele kost / hoort niet bij deze deelinvestering aan 6% BTW",Tabel181012321[[#This Row],[Totaal excl. btw (€)]]*0.06,IF(Tabel181012321[[#This Row],[Type kost]]="niet-subsidiabele kost / hoort niet bij deze deelinvestering aan 0% BTW",0))))))))</f>
        <v>0</v>
      </c>
      <c r="F392" s="17">
        <f>Tabel181012321[[#This Row],[Totaal excl. btw (€)]]+Tabel181012321[[#This Row],[BTW bedrag (€)]]</f>
        <v>0</v>
      </c>
      <c r="I392" s="10" t="s">
        <v>228</v>
      </c>
      <c r="J392" s="11" t="b">
        <f t="shared" si="16"/>
        <v>0</v>
      </c>
    </row>
    <row r="393" spans="2:10" x14ac:dyDescent="0.25">
      <c r="B393" s="44"/>
      <c r="C393" s="45"/>
      <c r="D393" s="47"/>
      <c r="E393" s="17" t="b">
        <f>IF(Tabel181012321[[#This Row],[Type kost]]="subsidiabele kost aan 21% BTW",Tabel181012321[[#This Row],[Totaal excl. btw (€)]]*0.21,IF(Tabel181012321[[#This Row],[Type kost]]="subsidiabele kost aan 12% BTW",Tabel181012321[[#This Row],[Totaal excl. btw (€)]]*0.12,IF(C393="subsidiabele kost aan 6% BTW",D393*0.06,IF(Tabel181012321[[#This Row],[Type kost]]="subsidiabele kost aan 0% BTW",0,IF(Tabel181012321[[#This Row],[Type kost]]="niet-subsidiabele kost / hoort niet bij deze deelinvestering aan 21% BTW",Tabel181012321[[#This Row],[Totaal excl. btw (€)]]*0.21,IF(Tabel181012321[[#This Row],[Type kost]]="niet-subsidiabele kost / hoort niet bij deze deelinvestering aan 12% BTW",Tabel181012321[[#This Row],[Totaal excl. btw (€)]]*0.12,IF(Tabel181012321[[#This Row],[Type kost]]="niet-subsidiabele kost / hoort niet bij deze deelinvestering aan 6% BTW",Tabel181012321[[#This Row],[Totaal excl. btw (€)]]*0.06,IF(Tabel181012321[[#This Row],[Type kost]]="niet-subsidiabele kost / hoort niet bij deze deelinvestering aan 0% BTW",0))))))))</f>
        <v>0</v>
      </c>
      <c r="F393" s="17">
        <f>Tabel181012321[[#This Row],[Totaal excl. btw (€)]]+Tabel181012321[[#This Row],[BTW bedrag (€)]]</f>
        <v>0</v>
      </c>
      <c r="I393" s="10" t="s">
        <v>229</v>
      </c>
      <c r="J393" s="11" t="b">
        <f t="shared" si="16"/>
        <v>0</v>
      </c>
    </row>
    <row r="394" spans="2:10" x14ac:dyDescent="0.25">
      <c r="B394" s="44"/>
      <c r="C394" s="45"/>
      <c r="D394" s="47"/>
      <c r="E394" s="17" t="b">
        <f>IF(Tabel181012321[[#This Row],[Type kost]]="subsidiabele kost aan 21% BTW",Tabel181012321[[#This Row],[Totaal excl. btw (€)]]*0.21,IF(Tabel181012321[[#This Row],[Type kost]]="subsidiabele kost aan 12% BTW",Tabel181012321[[#This Row],[Totaal excl. btw (€)]]*0.12,IF(C394="subsidiabele kost aan 6% BTW",D394*0.06,IF(Tabel181012321[[#This Row],[Type kost]]="subsidiabele kost aan 0% BTW",0,IF(Tabel181012321[[#This Row],[Type kost]]="niet-subsidiabele kost / hoort niet bij deze deelinvestering aan 21% BTW",Tabel181012321[[#This Row],[Totaal excl. btw (€)]]*0.21,IF(Tabel181012321[[#This Row],[Type kost]]="niet-subsidiabele kost / hoort niet bij deze deelinvestering aan 12% BTW",Tabel181012321[[#This Row],[Totaal excl. btw (€)]]*0.12,IF(Tabel181012321[[#This Row],[Type kost]]="niet-subsidiabele kost / hoort niet bij deze deelinvestering aan 6% BTW",Tabel181012321[[#This Row],[Totaal excl. btw (€)]]*0.06,IF(Tabel181012321[[#This Row],[Type kost]]="niet-subsidiabele kost / hoort niet bij deze deelinvestering aan 0% BTW",0))))))))</f>
        <v>0</v>
      </c>
      <c r="F394" s="17">
        <f>Tabel181012321[[#This Row],[Totaal excl. btw (€)]]+Tabel181012321[[#This Row],[BTW bedrag (€)]]</f>
        <v>0</v>
      </c>
      <c r="I394" s="10" t="s">
        <v>230</v>
      </c>
      <c r="J394" s="11" t="b">
        <f t="shared" si="16"/>
        <v>0</v>
      </c>
    </row>
    <row r="395" spans="2:10" x14ac:dyDescent="0.25">
      <c r="B395" s="44"/>
      <c r="C395" s="45"/>
      <c r="D395" s="47"/>
      <c r="E395" s="17" t="b">
        <f>IF(Tabel181012321[[#This Row],[Type kost]]="subsidiabele kost aan 21% BTW",Tabel181012321[[#This Row],[Totaal excl. btw (€)]]*0.21,IF(Tabel181012321[[#This Row],[Type kost]]="subsidiabele kost aan 12% BTW",Tabel181012321[[#This Row],[Totaal excl. btw (€)]]*0.12,IF(C395="subsidiabele kost aan 6% BTW",D395*0.06,IF(Tabel181012321[[#This Row],[Type kost]]="subsidiabele kost aan 0% BTW",0,IF(Tabel181012321[[#This Row],[Type kost]]="niet-subsidiabele kost / hoort niet bij deze deelinvestering aan 21% BTW",Tabel181012321[[#This Row],[Totaal excl. btw (€)]]*0.21,IF(Tabel181012321[[#This Row],[Type kost]]="niet-subsidiabele kost / hoort niet bij deze deelinvestering aan 12% BTW",Tabel181012321[[#This Row],[Totaal excl. btw (€)]]*0.12,IF(Tabel181012321[[#This Row],[Type kost]]="niet-subsidiabele kost / hoort niet bij deze deelinvestering aan 6% BTW",Tabel181012321[[#This Row],[Totaal excl. btw (€)]]*0.06,IF(Tabel181012321[[#This Row],[Type kost]]="niet-subsidiabele kost / hoort niet bij deze deelinvestering aan 0% BTW",0))))))))</f>
        <v>0</v>
      </c>
      <c r="F395" s="17">
        <f>Tabel181012321[[#This Row],[Totaal excl. btw (€)]]+Tabel181012321[[#This Row],[BTW bedrag (€)]]</f>
        <v>0</v>
      </c>
      <c r="I395" s="10" t="s">
        <v>231</v>
      </c>
      <c r="J395" s="11" t="b">
        <f t="shared" si="16"/>
        <v>0</v>
      </c>
    </row>
    <row r="396" spans="2:10" ht="15.75" thickBot="1" x14ac:dyDescent="0.3">
      <c r="B396" s="10"/>
      <c r="D396" s="61">
        <f>SUM(Tabel181012321[Totaal excl. btw (€)])</f>
        <v>0</v>
      </c>
      <c r="E396" s="61">
        <f>SUM(Tabel181012321[BTW bedrag (€)])</f>
        <v>0</v>
      </c>
      <c r="F396" s="61">
        <f>SUM(Tabel181012321[Totaal bedrag incl. btw(€)])</f>
        <v>0</v>
      </c>
      <c r="I396" s="10"/>
      <c r="J396" s="16"/>
    </row>
    <row r="397" spans="2:10" ht="15.75" thickTop="1" x14ac:dyDescent="0.25">
      <c r="B397" s="10"/>
      <c r="F397" s="22"/>
      <c r="I397" s="13"/>
      <c r="J397" s="15">
        <f>SUM(J386:J395)</f>
        <v>0</v>
      </c>
    </row>
    <row r="398" spans="2:10" x14ac:dyDescent="0.25">
      <c r="B398" s="76" t="s">
        <v>85</v>
      </c>
      <c r="C398" s="77"/>
      <c r="D398" s="46">
        <f>IFERROR(IF(E382&gt;F396,J397/F396*(E380+E381),J397*E382/(E380+E381)),0)</f>
        <v>0</v>
      </c>
      <c r="F398" s="22"/>
    </row>
    <row r="399" spans="2:10" x14ac:dyDescent="0.25">
      <c r="B399" s="33"/>
      <c r="C399" s="34"/>
      <c r="D399" s="70" t="str">
        <f>IF($E$380=$D$396,$H$11,$H$10)</f>
        <v>Som factuurlijnen = totaal factuurbedrag: OK</v>
      </c>
      <c r="E399" s="70"/>
      <c r="F399" s="22"/>
    </row>
    <row r="400" spans="2:10" x14ac:dyDescent="0.25">
      <c r="B400" s="13"/>
      <c r="C400" s="14"/>
      <c r="D400" s="25"/>
      <c r="E400" s="25"/>
      <c r="F400" s="26"/>
    </row>
    <row r="403" spans="1:10" x14ac:dyDescent="0.25">
      <c r="A403" s="40">
        <v>18</v>
      </c>
      <c r="B403" s="8" t="s">
        <v>75</v>
      </c>
      <c r="C403" s="43"/>
      <c r="D403" s="19" t="s">
        <v>76</v>
      </c>
      <c r="E403" s="49"/>
      <c r="F403" s="20"/>
    </row>
    <row r="404" spans="1:10" x14ac:dyDescent="0.25">
      <c r="B404" s="10" t="s">
        <v>77</v>
      </c>
      <c r="C404" s="38"/>
      <c r="D404" s="21" t="s">
        <v>29</v>
      </c>
      <c r="E404" s="50"/>
      <c r="F404" s="22"/>
    </row>
    <row r="405" spans="1:10" x14ac:dyDescent="0.25">
      <c r="B405" s="10" t="s">
        <v>30</v>
      </c>
      <c r="C405" s="38"/>
      <c r="D405" s="21" t="s">
        <v>78</v>
      </c>
      <c r="E405" s="50"/>
      <c r="F405" s="22"/>
    </row>
    <row r="406" spans="1:10" x14ac:dyDescent="0.25">
      <c r="B406" s="10" t="s">
        <v>79</v>
      </c>
      <c r="C406" s="38"/>
      <c r="D406" s="17" t="s">
        <v>80</v>
      </c>
      <c r="E406" s="50"/>
      <c r="F406" s="22"/>
    </row>
    <row r="407" spans="1:10" x14ac:dyDescent="0.25">
      <c r="B407" s="10"/>
      <c r="F407" s="22"/>
    </row>
    <row r="408" spans="1:10" x14ac:dyDescent="0.25">
      <c r="A408" s="29"/>
      <c r="B408" s="12" t="s">
        <v>33</v>
      </c>
      <c r="C408" s="7" t="s">
        <v>34</v>
      </c>
      <c r="D408" s="23" t="s">
        <v>35</v>
      </c>
      <c r="E408" s="23" t="s">
        <v>36</v>
      </c>
      <c r="F408" s="24" t="s">
        <v>37</v>
      </c>
      <c r="G408" s="7"/>
      <c r="I408" s="7"/>
    </row>
    <row r="409" spans="1:10" x14ac:dyDescent="0.25">
      <c r="B409" s="44"/>
      <c r="C409" s="45"/>
      <c r="D409" s="47"/>
      <c r="E409" s="17" t="b">
        <f>IF(Tabel1422[[#This Row],[Type kost]]="subsidiabele kost aan 21% BTW",Tabel1422[[#This Row],[Totaal excl. btw (€)]]*0.21,IF(Tabel1422[[#This Row],[Type kost]]="subsidiabele kost aan 12% BTW",Tabel1422[[#This Row],[Totaal excl. btw (€)]]*0.12,IF(C409="subsidiabele kost aan 6% BTW",D409*0.06,IF(Tabel1422[[#This Row],[Type kost]]="subsidiabele kost aan 0% BTW",0,IF(Tabel1422[[#This Row],[Type kost]]="niet-subsidiabele kost / hoort niet bij deze deelinvestering aan 21% BTW",Tabel1422[[#This Row],[Totaal excl. btw (€)]]*0.21,IF(Tabel1422[[#This Row],[Type kost]]="niet-subsidiabele kost / hoort niet bij deze deelinvestering aan 12% BTW",Tabel1422[[#This Row],[Totaal excl. btw (€)]]*0.12,IF(Tabel1422[[#This Row],[Type kost]]="niet-subsidiabele kost / hoort niet bij deze deelinvestering aan 6% BTW",Tabel1422[[#This Row],[Totaal excl. btw (€)]]*0.06,IF(Tabel1422[[#This Row],[Type kost]]="niet-subsidiabele kost / hoort niet bij deze deelinvestering aan 0% BTW",0))))))))</f>
        <v>0</v>
      </c>
      <c r="F409" s="17">
        <f>Tabel1422[[#This Row],[Totaal excl. btw (€)]]+Tabel1422[[#This Row],[BTW bedrag (€)]]</f>
        <v>0</v>
      </c>
      <c r="I409" s="8" t="s">
        <v>232</v>
      </c>
      <c r="J409" s="9" t="b">
        <f>IF(C409="subsidiabele kost aan 21% BTW",SUM(D409),IF(C409="subsidiabele kost aan 12% BTW",SUM(D409),IF(C409="subsidiabele kost aan 6% BTW",SUM(D409),IF(C409="subsidiabele kost aan 0% BTW",SUM(D409)))))</f>
        <v>0</v>
      </c>
    </row>
    <row r="410" spans="1:10" x14ac:dyDescent="0.25">
      <c r="B410" s="44"/>
      <c r="C410" s="45"/>
      <c r="D410" s="47"/>
      <c r="E410" s="17" t="b">
        <f>IF(Tabel1422[[#This Row],[Type kost]]="subsidiabele kost aan 21% BTW",Tabel1422[[#This Row],[Totaal excl. btw (€)]]*0.21,IF(Tabel1422[[#This Row],[Type kost]]="subsidiabele kost aan 12% BTW",Tabel1422[[#This Row],[Totaal excl. btw (€)]]*0.12,IF(C410="subsidiabele kost aan 6% BTW",D410*0.06,IF(Tabel1422[[#This Row],[Type kost]]="subsidiabele kost aan 0% BTW",0,IF(Tabel1422[[#This Row],[Type kost]]="niet-subsidiabele kost / hoort niet bij deze deelinvestering aan 21% BTW",Tabel1422[[#This Row],[Totaal excl. btw (€)]]*0.21,IF(Tabel1422[[#This Row],[Type kost]]="niet-subsidiabele kost / hoort niet bij deze deelinvestering aan 12% BTW",Tabel1422[[#This Row],[Totaal excl. btw (€)]]*0.12,IF(Tabel1422[[#This Row],[Type kost]]="niet-subsidiabele kost / hoort niet bij deze deelinvestering aan 6% BTW",Tabel1422[[#This Row],[Totaal excl. btw (€)]]*0.06,IF(Tabel1422[[#This Row],[Type kost]]="niet-subsidiabele kost / hoort niet bij deze deelinvestering aan 0% BTW",0))))))))</f>
        <v>0</v>
      </c>
      <c r="F410" s="17">
        <f>Tabel1422[[#This Row],[Totaal excl. btw (€)]]+Tabel1422[[#This Row],[BTW bedrag (€)]]</f>
        <v>0</v>
      </c>
      <c r="I410" s="10" t="s">
        <v>233</v>
      </c>
      <c r="J410" s="11" t="b">
        <f t="shared" ref="J410:J418" si="17">IF(C410="subsidiabele kost aan 21% BTW",SUM(D410),IF(C410="subsidiabele kost aan 12% BTW",SUM(D410),IF(C410="subsidiabele kost aan 6% BTW",SUM(D410),IF(C410="subsidiabele kost aan 0% BTW",SUM(D410)))))</f>
        <v>0</v>
      </c>
    </row>
    <row r="411" spans="1:10" x14ac:dyDescent="0.25">
      <c r="B411" s="44"/>
      <c r="C411" s="45"/>
      <c r="D411" s="47"/>
      <c r="E411" s="17" t="b">
        <f>IF(Tabel1422[[#This Row],[Type kost]]="subsidiabele kost aan 21% BTW",Tabel1422[[#This Row],[Totaal excl. btw (€)]]*0.21,IF(Tabel1422[[#This Row],[Type kost]]="subsidiabele kost aan 12% BTW",Tabel1422[[#This Row],[Totaal excl. btw (€)]]*0.12,IF(C411="subsidiabele kost aan 6% BTW",D411*0.06,IF(Tabel1422[[#This Row],[Type kost]]="subsidiabele kost aan 0% BTW",0,IF(Tabel1422[[#This Row],[Type kost]]="niet-subsidiabele kost / hoort niet bij deze deelinvestering aan 21% BTW",Tabel1422[[#This Row],[Totaal excl. btw (€)]]*0.21,IF(Tabel1422[[#This Row],[Type kost]]="niet-subsidiabele kost / hoort niet bij deze deelinvestering aan 12% BTW",Tabel1422[[#This Row],[Totaal excl. btw (€)]]*0.12,IF(Tabel1422[[#This Row],[Type kost]]="niet-subsidiabele kost / hoort niet bij deze deelinvestering aan 6% BTW",Tabel1422[[#This Row],[Totaal excl. btw (€)]]*0.06,IF(Tabel1422[[#This Row],[Type kost]]="niet-subsidiabele kost / hoort niet bij deze deelinvestering aan 0% BTW",0))))))))</f>
        <v>0</v>
      </c>
      <c r="F411" s="17">
        <f>Tabel1422[[#This Row],[Totaal excl. btw (€)]]+Tabel1422[[#This Row],[BTW bedrag (€)]]</f>
        <v>0</v>
      </c>
      <c r="I411" s="10" t="s">
        <v>234</v>
      </c>
      <c r="J411" s="11" t="b">
        <f t="shared" si="17"/>
        <v>0</v>
      </c>
    </row>
    <row r="412" spans="1:10" x14ac:dyDescent="0.25">
      <c r="B412" s="44"/>
      <c r="C412" s="45"/>
      <c r="D412" s="47"/>
      <c r="E412" s="17" t="b">
        <f>IF(Tabel1422[[#This Row],[Type kost]]="subsidiabele kost aan 21% BTW",Tabel1422[[#This Row],[Totaal excl. btw (€)]]*0.21,IF(Tabel1422[[#This Row],[Type kost]]="subsidiabele kost aan 12% BTW",Tabel1422[[#This Row],[Totaal excl. btw (€)]]*0.12,IF(C412="subsidiabele kost aan 6% BTW",D412*0.06,IF(Tabel1422[[#This Row],[Type kost]]="subsidiabele kost aan 0% BTW",0,IF(Tabel1422[[#This Row],[Type kost]]="niet-subsidiabele kost / hoort niet bij deze deelinvestering aan 21% BTW",Tabel1422[[#This Row],[Totaal excl. btw (€)]]*0.21,IF(Tabel1422[[#This Row],[Type kost]]="niet-subsidiabele kost / hoort niet bij deze deelinvestering aan 12% BTW",Tabel1422[[#This Row],[Totaal excl. btw (€)]]*0.12,IF(Tabel1422[[#This Row],[Type kost]]="niet-subsidiabele kost / hoort niet bij deze deelinvestering aan 6% BTW",Tabel1422[[#This Row],[Totaal excl. btw (€)]]*0.06,IF(Tabel1422[[#This Row],[Type kost]]="niet-subsidiabele kost / hoort niet bij deze deelinvestering aan 0% BTW",0))))))))</f>
        <v>0</v>
      </c>
      <c r="F412" s="17">
        <f>Tabel1422[[#This Row],[Totaal excl. btw (€)]]+Tabel1422[[#This Row],[BTW bedrag (€)]]</f>
        <v>0</v>
      </c>
      <c r="I412" s="10" t="s">
        <v>235</v>
      </c>
      <c r="J412" s="11" t="b">
        <f t="shared" si="17"/>
        <v>0</v>
      </c>
    </row>
    <row r="413" spans="1:10" x14ac:dyDescent="0.25">
      <c r="B413" s="44"/>
      <c r="C413" s="45"/>
      <c r="D413" s="47"/>
      <c r="E413" s="17" t="b">
        <f>IF(Tabel1422[[#This Row],[Type kost]]="subsidiabele kost aan 21% BTW",Tabel1422[[#This Row],[Totaal excl. btw (€)]]*0.21,IF(Tabel1422[[#This Row],[Type kost]]="subsidiabele kost aan 12% BTW",Tabel1422[[#This Row],[Totaal excl. btw (€)]]*0.12,IF(C413="subsidiabele kost aan 6% BTW",D413*0.06,IF(Tabel1422[[#This Row],[Type kost]]="subsidiabele kost aan 0% BTW",0,IF(Tabel1422[[#This Row],[Type kost]]="niet-subsidiabele kost / hoort niet bij deze deelinvestering aan 21% BTW",Tabel1422[[#This Row],[Totaal excl. btw (€)]]*0.21,IF(Tabel1422[[#This Row],[Type kost]]="niet-subsidiabele kost / hoort niet bij deze deelinvestering aan 12% BTW",Tabel1422[[#This Row],[Totaal excl. btw (€)]]*0.12,IF(Tabel1422[[#This Row],[Type kost]]="niet-subsidiabele kost / hoort niet bij deze deelinvestering aan 6% BTW",Tabel1422[[#This Row],[Totaal excl. btw (€)]]*0.06,IF(Tabel1422[[#This Row],[Type kost]]="niet-subsidiabele kost / hoort niet bij deze deelinvestering aan 0% BTW",0))))))))</f>
        <v>0</v>
      </c>
      <c r="F413" s="17">
        <f>Tabel1422[[#This Row],[Totaal excl. btw (€)]]+Tabel1422[[#This Row],[BTW bedrag (€)]]</f>
        <v>0</v>
      </c>
      <c r="I413" s="10" t="s">
        <v>236</v>
      </c>
      <c r="J413" s="11" t="b">
        <f t="shared" si="17"/>
        <v>0</v>
      </c>
    </row>
    <row r="414" spans="1:10" x14ac:dyDescent="0.25">
      <c r="B414" s="44"/>
      <c r="C414" s="45"/>
      <c r="D414" s="47"/>
      <c r="E414" s="17" t="b">
        <f>IF(Tabel1422[[#This Row],[Type kost]]="subsidiabele kost aan 21% BTW",Tabel1422[[#This Row],[Totaal excl. btw (€)]]*0.21,IF(Tabel1422[[#This Row],[Type kost]]="subsidiabele kost aan 12% BTW",Tabel1422[[#This Row],[Totaal excl. btw (€)]]*0.12,IF(C414="subsidiabele kost aan 6% BTW",D414*0.06,IF(Tabel1422[[#This Row],[Type kost]]="subsidiabele kost aan 0% BTW",0,IF(Tabel1422[[#This Row],[Type kost]]="niet-subsidiabele kost / hoort niet bij deze deelinvestering aan 21% BTW",Tabel1422[[#This Row],[Totaal excl. btw (€)]]*0.21,IF(Tabel1422[[#This Row],[Type kost]]="niet-subsidiabele kost / hoort niet bij deze deelinvestering aan 12% BTW",Tabel1422[[#This Row],[Totaal excl. btw (€)]]*0.12,IF(Tabel1422[[#This Row],[Type kost]]="niet-subsidiabele kost / hoort niet bij deze deelinvestering aan 6% BTW",Tabel1422[[#This Row],[Totaal excl. btw (€)]]*0.06,IF(Tabel1422[[#This Row],[Type kost]]="niet-subsidiabele kost / hoort niet bij deze deelinvestering aan 0% BTW",0))))))))</f>
        <v>0</v>
      </c>
      <c r="F414" s="17">
        <f>Tabel1422[[#This Row],[Totaal excl. btw (€)]]+Tabel1422[[#This Row],[BTW bedrag (€)]]</f>
        <v>0</v>
      </c>
      <c r="I414" s="10" t="s">
        <v>237</v>
      </c>
      <c r="J414" s="11" t="b">
        <f t="shared" si="17"/>
        <v>0</v>
      </c>
    </row>
    <row r="415" spans="1:10" x14ac:dyDescent="0.25">
      <c r="B415" s="44"/>
      <c r="C415" s="45"/>
      <c r="D415" s="47"/>
      <c r="E415" s="17" t="b">
        <f>IF(Tabel1422[[#This Row],[Type kost]]="subsidiabele kost aan 21% BTW",Tabel1422[[#This Row],[Totaal excl. btw (€)]]*0.21,IF(Tabel1422[[#This Row],[Type kost]]="subsidiabele kost aan 12% BTW",Tabel1422[[#This Row],[Totaal excl. btw (€)]]*0.12,IF(C415="subsidiabele kost aan 6% BTW",D415*0.06,IF(Tabel1422[[#This Row],[Type kost]]="subsidiabele kost aan 0% BTW",0,IF(Tabel1422[[#This Row],[Type kost]]="niet-subsidiabele kost / hoort niet bij deze deelinvestering aan 21% BTW",Tabel1422[[#This Row],[Totaal excl. btw (€)]]*0.21,IF(Tabel1422[[#This Row],[Type kost]]="niet-subsidiabele kost / hoort niet bij deze deelinvestering aan 12% BTW",Tabel1422[[#This Row],[Totaal excl. btw (€)]]*0.12,IF(Tabel1422[[#This Row],[Type kost]]="niet-subsidiabele kost / hoort niet bij deze deelinvestering aan 6% BTW",Tabel1422[[#This Row],[Totaal excl. btw (€)]]*0.06,IF(Tabel1422[[#This Row],[Type kost]]="niet-subsidiabele kost / hoort niet bij deze deelinvestering aan 0% BTW",0))))))))</f>
        <v>0</v>
      </c>
      <c r="F415" s="17">
        <f>Tabel1422[[#This Row],[Totaal excl. btw (€)]]+Tabel1422[[#This Row],[BTW bedrag (€)]]</f>
        <v>0</v>
      </c>
      <c r="I415" s="10" t="s">
        <v>238</v>
      </c>
      <c r="J415" s="11" t="b">
        <f t="shared" si="17"/>
        <v>0</v>
      </c>
    </row>
    <row r="416" spans="1:10" x14ac:dyDescent="0.25">
      <c r="B416" s="44"/>
      <c r="C416" s="45"/>
      <c r="D416" s="47"/>
      <c r="E416" s="17" t="b">
        <f>IF(Tabel1422[[#This Row],[Type kost]]="subsidiabele kost aan 21% BTW",Tabel1422[[#This Row],[Totaal excl. btw (€)]]*0.21,IF(Tabel1422[[#This Row],[Type kost]]="subsidiabele kost aan 12% BTW",Tabel1422[[#This Row],[Totaal excl. btw (€)]]*0.12,IF(C416="subsidiabele kost aan 6% BTW",D416*0.06,IF(Tabel1422[[#This Row],[Type kost]]="subsidiabele kost aan 0% BTW",0,IF(Tabel1422[[#This Row],[Type kost]]="niet-subsidiabele kost / hoort niet bij deze deelinvestering aan 21% BTW",Tabel1422[[#This Row],[Totaal excl. btw (€)]]*0.21,IF(Tabel1422[[#This Row],[Type kost]]="niet-subsidiabele kost / hoort niet bij deze deelinvestering aan 12% BTW",Tabel1422[[#This Row],[Totaal excl. btw (€)]]*0.12,IF(Tabel1422[[#This Row],[Type kost]]="niet-subsidiabele kost / hoort niet bij deze deelinvestering aan 6% BTW",Tabel1422[[#This Row],[Totaal excl. btw (€)]]*0.06,IF(Tabel1422[[#This Row],[Type kost]]="niet-subsidiabele kost / hoort niet bij deze deelinvestering aan 0% BTW",0))))))))</f>
        <v>0</v>
      </c>
      <c r="F416" s="17">
        <f>Tabel1422[[#This Row],[Totaal excl. btw (€)]]+Tabel1422[[#This Row],[BTW bedrag (€)]]</f>
        <v>0</v>
      </c>
      <c r="I416" s="10" t="s">
        <v>239</v>
      </c>
      <c r="J416" s="11" t="b">
        <f t="shared" si="17"/>
        <v>0</v>
      </c>
    </row>
    <row r="417" spans="1:10" x14ac:dyDescent="0.25">
      <c r="B417" s="44"/>
      <c r="C417" s="45"/>
      <c r="D417" s="47"/>
      <c r="E417" s="17" t="b">
        <f>IF(Tabel1422[[#This Row],[Type kost]]="subsidiabele kost aan 21% BTW",Tabel1422[[#This Row],[Totaal excl. btw (€)]]*0.21,IF(Tabel1422[[#This Row],[Type kost]]="subsidiabele kost aan 12% BTW",Tabel1422[[#This Row],[Totaal excl. btw (€)]]*0.12,IF(C417="subsidiabele kost aan 6% BTW",D417*0.06,IF(Tabel1422[[#This Row],[Type kost]]="subsidiabele kost aan 0% BTW",0,IF(Tabel1422[[#This Row],[Type kost]]="niet-subsidiabele kost / hoort niet bij deze deelinvestering aan 21% BTW",Tabel1422[[#This Row],[Totaal excl. btw (€)]]*0.21,IF(Tabel1422[[#This Row],[Type kost]]="niet-subsidiabele kost / hoort niet bij deze deelinvestering aan 12% BTW",Tabel1422[[#This Row],[Totaal excl. btw (€)]]*0.12,IF(Tabel1422[[#This Row],[Type kost]]="niet-subsidiabele kost / hoort niet bij deze deelinvestering aan 6% BTW",Tabel1422[[#This Row],[Totaal excl. btw (€)]]*0.06,IF(Tabel1422[[#This Row],[Type kost]]="niet-subsidiabele kost / hoort niet bij deze deelinvestering aan 0% BTW",0))))))))</f>
        <v>0</v>
      </c>
      <c r="F417" s="17">
        <f>Tabel1422[[#This Row],[Totaal excl. btw (€)]]+Tabel1422[[#This Row],[BTW bedrag (€)]]</f>
        <v>0</v>
      </c>
      <c r="I417" s="10" t="s">
        <v>240</v>
      </c>
      <c r="J417" s="11" t="b">
        <f t="shared" si="17"/>
        <v>0</v>
      </c>
    </row>
    <row r="418" spans="1:10" x14ac:dyDescent="0.25">
      <c r="B418" s="44"/>
      <c r="C418" s="45"/>
      <c r="D418" s="47"/>
      <c r="E418" s="17" t="b">
        <f>IF(Tabel1422[[#This Row],[Type kost]]="subsidiabele kost aan 21% BTW",Tabel1422[[#This Row],[Totaal excl. btw (€)]]*0.21,IF(Tabel1422[[#This Row],[Type kost]]="subsidiabele kost aan 12% BTW",Tabel1422[[#This Row],[Totaal excl. btw (€)]]*0.12,IF(C418="subsidiabele kost aan 6% BTW",D418*0.06,IF(Tabel1422[[#This Row],[Type kost]]="subsidiabele kost aan 0% BTW",0,IF(Tabel1422[[#This Row],[Type kost]]="niet-subsidiabele kost / hoort niet bij deze deelinvestering aan 21% BTW",Tabel1422[[#This Row],[Totaal excl. btw (€)]]*0.21,IF(Tabel1422[[#This Row],[Type kost]]="niet-subsidiabele kost / hoort niet bij deze deelinvestering aan 12% BTW",Tabel1422[[#This Row],[Totaal excl. btw (€)]]*0.12,IF(Tabel1422[[#This Row],[Type kost]]="niet-subsidiabele kost / hoort niet bij deze deelinvestering aan 6% BTW",Tabel1422[[#This Row],[Totaal excl. btw (€)]]*0.06,IF(Tabel1422[[#This Row],[Type kost]]="niet-subsidiabele kost / hoort niet bij deze deelinvestering aan 0% BTW",0))))))))</f>
        <v>0</v>
      </c>
      <c r="F418" s="17">
        <f>Tabel1422[[#This Row],[Totaal excl. btw (€)]]+Tabel1422[[#This Row],[BTW bedrag (€)]]</f>
        <v>0</v>
      </c>
      <c r="I418" s="10" t="s">
        <v>241</v>
      </c>
      <c r="J418" s="11" t="b">
        <f t="shared" si="17"/>
        <v>0</v>
      </c>
    </row>
    <row r="419" spans="1:10" ht="15.75" thickBot="1" x14ac:dyDescent="0.3">
      <c r="B419" s="10"/>
      <c r="D419" s="61">
        <f>SUM(Tabel1422[Totaal excl. btw (€)])</f>
        <v>0</v>
      </c>
      <c r="E419" s="61">
        <f>SUM(Tabel1422[BTW bedrag (€)])</f>
        <v>0</v>
      </c>
      <c r="F419" s="61">
        <f>SUM(Tabel1422[Totaal bedrag incl. btw(€)])</f>
        <v>0</v>
      </c>
      <c r="I419" s="10"/>
      <c r="J419" s="16"/>
    </row>
    <row r="420" spans="1:10" ht="15.75" thickTop="1" x14ac:dyDescent="0.25">
      <c r="B420" s="10"/>
      <c r="F420" s="22"/>
      <c r="I420" s="13"/>
      <c r="J420" s="15">
        <f>SUM(J409:J418)</f>
        <v>0</v>
      </c>
    </row>
    <row r="421" spans="1:10" x14ac:dyDescent="0.25">
      <c r="B421" s="76" t="s">
        <v>85</v>
      </c>
      <c r="C421" s="77"/>
      <c r="D421" s="46">
        <f>IFERROR(IF(E405&gt;F419,J420/F419*(E403+E404),J420*E405/(E403+E404)),0)</f>
        <v>0</v>
      </c>
      <c r="F421" s="22"/>
    </row>
    <row r="422" spans="1:10" x14ac:dyDescent="0.25">
      <c r="B422" s="33"/>
      <c r="C422" s="34"/>
      <c r="D422" s="70" t="str">
        <f>IF($E$403=$D$419,$H$11,$H$10)</f>
        <v>Som factuurlijnen = totaal factuurbedrag: OK</v>
      </c>
      <c r="E422" s="70"/>
      <c r="F422" s="22"/>
    </row>
    <row r="423" spans="1:10" x14ac:dyDescent="0.25">
      <c r="B423" s="13"/>
      <c r="C423" s="14"/>
      <c r="D423" s="25"/>
      <c r="E423" s="25"/>
      <c r="F423" s="26"/>
    </row>
    <row r="425" spans="1:10" x14ac:dyDescent="0.25">
      <c r="B425" s="5"/>
    </row>
    <row r="426" spans="1:10" x14ac:dyDescent="0.25">
      <c r="A426" s="40">
        <v>19</v>
      </c>
      <c r="B426" s="8" t="s">
        <v>75</v>
      </c>
      <c r="C426" s="43"/>
      <c r="D426" s="19" t="s">
        <v>76</v>
      </c>
      <c r="E426" s="49"/>
      <c r="F426" s="20"/>
    </row>
    <row r="427" spans="1:10" x14ac:dyDescent="0.25">
      <c r="B427" s="10" t="s">
        <v>77</v>
      </c>
      <c r="C427" s="38"/>
      <c r="D427" s="21" t="s">
        <v>29</v>
      </c>
      <c r="E427" s="50"/>
      <c r="F427" s="22"/>
    </row>
    <row r="428" spans="1:10" x14ac:dyDescent="0.25">
      <c r="B428" s="10" t="s">
        <v>30</v>
      </c>
      <c r="C428" s="38"/>
      <c r="D428" s="21" t="s">
        <v>78</v>
      </c>
      <c r="E428" s="50"/>
      <c r="F428" s="22"/>
    </row>
    <row r="429" spans="1:10" x14ac:dyDescent="0.25">
      <c r="B429" s="10" t="s">
        <v>79</v>
      </c>
      <c r="C429" s="38"/>
      <c r="D429" s="17" t="s">
        <v>80</v>
      </c>
      <c r="E429" s="50"/>
      <c r="F429" s="22"/>
    </row>
    <row r="430" spans="1:10" x14ac:dyDescent="0.25">
      <c r="B430" s="10"/>
      <c r="F430" s="22"/>
    </row>
    <row r="431" spans="1:10" x14ac:dyDescent="0.25">
      <c r="B431" s="12" t="s">
        <v>33</v>
      </c>
      <c r="C431" s="7" t="s">
        <v>34</v>
      </c>
      <c r="D431" s="23" t="s">
        <v>35</v>
      </c>
      <c r="E431" s="23" t="s">
        <v>36</v>
      </c>
      <c r="F431" s="24" t="s">
        <v>37</v>
      </c>
      <c r="G431" s="7"/>
      <c r="H431" s="7"/>
      <c r="I431" s="7"/>
    </row>
    <row r="432" spans="1:10" x14ac:dyDescent="0.25">
      <c r="B432" s="44"/>
      <c r="C432" s="45"/>
      <c r="D432" s="47"/>
      <c r="E432" s="17" t="b">
        <f>IF(Tabel18523[[#This Row],[Type kost]]="subsidiabele kost aan 21% BTW",Tabel18523[[#This Row],[Totaal excl. btw (€)]]*0.21,IF(Tabel18523[[#This Row],[Type kost]]="subsidiabele kost aan 12% BTW",Tabel18523[[#This Row],[Totaal excl. btw (€)]]*0.12,IF(C432="subsidiabele kost aan 6% BTW",D432*0.06,IF(Tabel18523[[#This Row],[Type kost]]="subsidiabele kost aan 0% BTW",0,IF(Tabel18523[[#This Row],[Type kost]]="niet-subsidiabele kost / hoort niet bij deze deelinvestering aan 21% BTW",Tabel18523[[#This Row],[Totaal excl. btw (€)]]*0.21,IF(Tabel18523[[#This Row],[Type kost]]="niet-subsidiabele kost / hoort niet bij deze deelinvestering aan 12% BTW",Tabel18523[[#This Row],[Totaal excl. btw (€)]]*0.12,IF(Tabel18523[[#This Row],[Type kost]]="niet-subsidiabele kost / hoort niet bij deze deelinvestering aan 6% BTW",Tabel18523[[#This Row],[Totaal excl. btw (€)]]*0.06,IF(Tabel18523[[#This Row],[Type kost]]="niet-subsidiabele kost / hoort niet bij deze deelinvestering aan 0% BTW",0))))))))</f>
        <v>0</v>
      </c>
      <c r="F432" s="17">
        <f>Tabel18523[[#This Row],[Totaal excl. btw (€)]]+Tabel18523[[#This Row],[BTW bedrag (€)]]</f>
        <v>0</v>
      </c>
      <c r="I432" s="8" t="s">
        <v>242</v>
      </c>
      <c r="J432" s="9" t="b">
        <f>IF(C432="subsidiabele kost aan 21% BTW",SUM(D432),IF(C432="subsidiabele kost aan 12% BTW",SUM(D432),IF(C432="subsidiabele kost aan 6% BTW",SUM(D432),IF(C432="subsidiabele kost aan 0% BTW",SUM(D432)))))</f>
        <v>0</v>
      </c>
    </row>
    <row r="433" spans="2:10" x14ac:dyDescent="0.25">
      <c r="B433" s="44"/>
      <c r="C433" s="45"/>
      <c r="D433" s="47"/>
      <c r="E433" s="17" t="b">
        <f>IF(Tabel18523[[#This Row],[Type kost]]="subsidiabele kost aan 21% BTW",Tabel18523[[#This Row],[Totaal excl. btw (€)]]*0.21,IF(Tabel18523[[#This Row],[Type kost]]="subsidiabele kost aan 12% BTW",Tabel18523[[#This Row],[Totaal excl. btw (€)]]*0.12,IF(C433="subsidiabele kost aan 6% BTW",D433*0.06,IF(Tabel18523[[#This Row],[Type kost]]="subsidiabele kost aan 0% BTW",0,IF(Tabel18523[[#This Row],[Type kost]]="niet-subsidiabele kost / hoort niet bij deze deelinvestering aan 21% BTW",Tabel18523[[#This Row],[Totaal excl. btw (€)]]*0.21,IF(Tabel18523[[#This Row],[Type kost]]="niet-subsidiabele kost / hoort niet bij deze deelinvestering aan 12% BTW",Tabel18523[[#This Row],[Totaal excl. btw (€)]]*0.12,IF(Tabel18523[[#This Row],[Type kost]]="niet-subsidiabele kost / hoort niet bij deze deelinvestering aan 6% BTW",Tabel18523[[#This Row],[Totaal excl. btw (€)]]*0.06,IF(Tabel18523[[#This Row],[Type kost]]="niet-subsidiabele kost / hoort niet bij deze deelinvestering aan 0% BTW",0))))))))</f>
        <v>0</v>
      </c>
      <c r="F433" s="17">
        <f>Tabel18523[[#This Row],[Totaal excl. btw (€)]]+Tabel18523[[#This Row],[BTW bedrag (€)]]</f>
        <v>0</v>
      </c>
      <c r="I433" s="10" t="s">
        <v>243</v>
      </c>
      <c r="J433" s="11" t="b">
        <f t="shared" ref="J433:J441" si="18">IF(C433="subsidiabele kost aan 21% BTW",SUM(D433),IF(C433="subsidiabele kost aan 12% BTW",SUM(D433),IF(C433="subsidiabele kost aan 6% BTW",SUM(D433),IF(C433="subsidiabele kost aan 0% BTW",SUM(D433)))))</f>
        <v>0</v>
      </c>
    </row>
    <row r="434" spans="2:10" x14ac:dyDescent="0.25">
      <c r="B434" s="44"/>
      <c r="C434" s="45"/>
      <c r="D434" s="47"/>
      <c r="E434" s="17" t="b">
        <f>IF(Tabel18523[[#This Row],[Type kost]]="subsidiabele kost aan 21% BTW",Tabel18523[[#This Row],[Totaal excl. btw (€)]]*0.21,IF(Tabel18523[[#This Row],[Type kost]]="subsidiabele kost aan 12% BTW",Tabel18523[[#This Row],[Totaal excl. btw (€)]]*0.12,IF(C434="subsidiabele kost aan 6% BTW",D434*0.06,IF(Tabel18523[[#This Row],[Type kost]]="subsidiabele kost aan 0% BTW",0,IF(Tabel18523[[#This Row],[Type kost]]="niet-subsidiabele kost / hoort niet bij deze deelinvestering aan 21% BTW",Tabel18523[[#This Row],[Totaal excl. btw (€)]]*0.21,IF(Tabel18523[[#This Row],[Type kost]]="niet-subsidiabele kost / hoort niet bij deze deelinvestering aan 12% BTW",Tabel18523[[#This Row],[Totaal excl. btw (€)]]*0.12,IF(Tabel18523[[#This Row],[Type kost]]="niet-subsidiabele kost / hoort niet bij deze deelinvestering aan 6% BTW",Tabel18523[[#This Row],[Totaal excl. btw (€)]]*0.06,IF(Tabel18523[[#This Row],[Type kost]]="niet-subsidiabele kost / hoort niet bij deze deelinvestering aan 0% BTW",0))))))))</f>
        <v>0</v>
      </c>
      <c r="F434" s="17">
        <f>Tabel18523[[#This Row],[Totaal excl. btw (€)]]+Tabel18523[[#This Row],[BTW bedrag (€)]]</f>
        <v>0</v>
      </c>
      <c r="I434" s="10" t="s">
        <v>244</v>
      </c>
      <c r="J434" s="11" t="b">
        <f t="shared" si="18"/>
        <v>0</v>
      </c>
    </row>
    <row r="435" spans="2:10" x14ac:dyDescent="0.25">
      <c r="B435" s="44"/>
      <c r="C435" s="45"/>
      <c r="D435" s="47"/>
      <c r="E435" s="17" t="b">
        <f>IF(Tabel18523[[#This Row],[Type kost]]="subsidiabele kost aan 21% BTW",Tabel18523[[#This Row],[Totaal excl. btw (€)]]*0.21,IF(Tabel18523[[#This Row],[Type kost]]="subsidiabele kost aan 12% BTW",Tabel18523[[#This Row],[Totaal excl. btw (€)]]*0.12,IF(C435="subsidiabele kost aan 6% BTW",D435*0.06,IF(Tabel18523[[#This Row],[Type kost]]="subsidiabele kost aan 0% BTW",0,IF(Tabel18523[[#This Row],[Type kost]]="niet-subsidiabele kost / hoort niet bij deze deelinvestering aan 21% BTW",Tabel18523[[#This Row],[Totaal excl. btw (€)]]*0.21,IF(Tabel18523[[#This Row],[Type kost]]="niet-subsidiabele kost / hoort niet bij deze deelinvestering aan 12% BTW",Tabel18523[[#This Row],[Totaal excl. btw (€)]]*0.12,IF(Tabel18523[[#This Row],[Type kost]]="niet-subsidiabele kost / hoort niet bij deze deelinvestering aan 6% BTW",Tabel18523[[#This Row],[Totaal excl. btw (€)]]*0.06,IF(Tabel18523[[#This Row],[Type kost]]="niet-subsidiabele kost / hoort niet bij deze deelinvestering aan 0% BTW",0))))))))</f>
        <v>0</v>
      </c>
      <c r="F435" s="17">
        <f>Tabel18523[[#This Row],[Totaal excl. btw (€)]]+Tabel18523[[#This Row],[BTW bedrag (€)]]</f>
        <v>0</v>
      </c>
      <c r="I435" s="10" t="s">
        <v>245</v>
      </c>
      <c r="J435" s="11" t="b">
        <f t="shared" si="18"/>
        <v>0</v>
      </c>
    </row>
    <row r="436" spans="2:10" x14ac:dyDescent="0.25">
      <c r="B436" s="44"/>
      <c r="C436" s="45"/>
      <c r="D436" s="47"/>
      <c r="E436" s="17" t="b">
        <f>IF(Tabel18523[[#This Row],[Type kost]]="subsidiabele kost aan 21% BTW",Tabel18523[[#This Row],[Totaal excl. btw (€)]]*0.21,IF(Tabel18523[[#This Row],[Type kost]]="subsidiabele kost aan 12% BTW",Tabel18523[[#This Row],[Totaal excl. btw (€)]]*0.12,IF(C436="subsidiabele kost aan 6% BTW",D436*0.06,IF(Tabel18523[[#This Row],[Type kost]]="subsidiabele kost aan 0% BTW",0,IF(Tabel18523[[#This Row],[Type kost]]="niet-subsidiabele kost / hoort niet bij deze deelinvestering aan 21% BTW",Tabel18523[[#This Row],[Totaal excl. btw (€)]]*0.21,IF(Tabel18523[[#This Row],[Type kost]]="niet-subsidiabele kost / hoort niet bij deze deelinvestering aan 12% BTW",Tabel18523[[#This Row],[Totaal excl. btw (€)]]*0.12,IF(Tabel18523[[#This Row],[Type kost]]="niet-subsidiabele kost / hoort niet bij deze deelinvestering aan 6% BTW",Tabel18523[[#This Row],[Totaal excl. btw (€)]]*0.06,IF(Tabel18523[[#This Row],[Type kost]]="niet-subsidiabele kost / hoort niet bij deze deelinvestering aan 0% BTW",0))))))))</f>
        <v>0</v>
      </c>
      <c r="F436" s="17">
        <f>Tabel18523[[#This Row],[Totaal excl. btw (€)]]+Tabel18523[[#This Row],[BTW bedrag (€)]]</f>
        <v>0</v>
      </c>
      <c r="I436" s="10" t="s">
        <v>246</v>
      </c>
      <c r="J436" s="11" t="b">
        <f t="shared" si="18"/>
        <v>0</v>
      </c>
    </row>
    <row r="437" spans="2:10" x14ac:dyDescent="0.25">
      <c r="B437" s="44"/>
      <c r="C437" s="45"/>
      <c r="D437" s="47"/>
      <c r="E437" s="17" t="b">
        <f>IF(Tabel18523[[#This Row],[Type kost]]="subsidiabele kost aan 21% BTW",Tabel18523[[#This Row],[Totaal excl. btw (€)]]*0.21,IF(Tabel18523[[#This Row],[Type kost]]="subsidiabele kost aan 12% BTW",Tabel18523[[#This Row],[Totaal excl. btw (€)]]*0.12,IF(C437="subsidiabele kost aan 6% BTW",D437*0.06,IF(Tabel18523[[#This Row],[Type kost]]="subsidiabele kost aan 0% BTW",0,IF(Tabel18523[[#This Row],[Type kost]]="niet-subsidiabele kost / hoort niet bij deze deelinvestering aan 21% BTW",Tabel18523[[#This Row],[Totaal excl. btw (€)]]*0.21,IF(Tabel18523[[#This Row],[Type kost]]="niet-subsidiabele kost / hoort niet bij deze deelinvestering aan 12% BTW",Tabel18523[[#This Row],[Totaal excl. btw (€)]]*0.12,IF(Tabel18523[[#This Row],[Type kost]]="niet-subsidiabele kost / hoort niet bij deze deelinvestering aan 6% BTW",Tabel18523[[#This Row],[Totaal excl. btw (€)]]*0.06,IF(Tabel18523[[#This Row],[Type kost]]="niet-subsidiabele kost / hoort niet bij deze deelinvestering aan 0% BTW",0))))))))</f>
        <v>0</v>
      </c>
      <c r="F437" s="17">
        <f>Tabel18523[[#This Row],[Totaal excl. btw (€)]]+Tabel18523[[#This Row],[BTW bedrag (€)]]</f>
        <v>0</v>
      </c>
      <c r="I437" s="10" t="s">
        <v>247</v>
      </c>
      <c r="J437" s="11" t="b">
        <f t="shared" si="18"/>
        <v>0</v>
      </c>
    </row>
    <row r="438" spans="2:10" x14ac:dyDescent="0.25">
      <c r="B438" s="44"/>
      <c r="C438" s="45"/>
      <c r="D438" s="47"/>
      <c r="E438" s="17" t="b">
        <f>IF(Tabel18523[[#This Row],[Type kost]]="subsidiabele kost aan 21% BTW",Tabel18523[[#This Row],[Totaal excl. btw (€)]]*0.21,IF(Tabel18523[[#This Row],[Type kost]]="subsidiabele kost aan 12% BTW",Tabel18523[[#This Row],[Totaal excl. btw (€)]]*0.12,IF(C438="subsidiabele kost aan 6% BTW",D438*0.06,IF(Tabel18523[[#This Row],[Type kost]]="subsidiabele kost aan 0% BTW",0,IF(Tabel18523[[#This Row],[Type kost]]="niet-subsidiabele kost / hoort niet bij deze deelinvestering aan 21% BTW",Tabel18523[[#This Row],[Totaal excl. btw (€)]]*0.21,IF(Tabel18523[[#This Row],[Type kost]]="niet-subsidiabele kost / hoort niet bij deze deelinvestering aan 12% BTW",Tabel18523[[#This Row],[Totaal excl. btw (€)]]*0.12,IF(Tabel18523[[#This Row],[Type kost]]="niet-subsidiabele kost / hoort niet bij deze deelinvestering aan 6% BTW",Tabel18523[[#This Row],[Totaal excl. btw (€)]]*0.06,IF(Tabel18523[[#This Row],[Type kost]]="niet-subsidiabele kost / hoort niet bij deze deelinvestering aan 0% BTW",0))))))))</f>
        <v>0</v>
      </c>
      <c r="F438" s="17">
        <f>Tabel18523[[#This Row],[Totaal excl. btw (€)]]+Tabel18523[[#This Row],[BTW bedrag (€)]]</f>
        <v>0</v>
      </c>
      <c r="I438" s="10" t="s">
        <v>248</v>
      </c>
      <c r="J438" s="11" t="b">
        <f t="shared" si="18"/>
        <v>0</v>
      </c>
    </row>
    <row r="439" spans="2:10" x14ac:dyDescent="0.25">
      <c r="B439" s="44"/>
      <c r="C439" s="45"/>
      <c r="D439" s="47"/>
      <c r="E439" s="17" t="b">
        <f>IF(Tabel18523[[#This Row],[Type kost]]="subsidiabele kost aan 21% BTW",Tabel18523[[#This Row],[Totaal excl. btw (€)]]*0.21,IF(Tabel18523[[#This Row],[Type kost]]="subsidiabele kost aan 12% BTW",Tabel18523[[#This Row],[Totaal excl. btw (€)]]*0.12,IF(C439="subsidiabele kost aan 6% BTW",D439*0.06,IF(Tabel18523[[#This Row],[Type kost]]="subsidiabele kost aan 0% BTW",0,IF(Tabel18523[[#This Row],[Type kost]]="niet-subsidiabele kost / hoort niet bij deze deelinvestering aan 21% BTW",Tabel18523[[#This Row],[Totaal excl. btw (€)]]*0.21,IF(Tabel18523[[#This Row],[Type kost]]="niet-subsidiabele kost / hoort niet bij deze deelinvestering aan 12% BTW",Tabel18523[[#This Row],[Totaal excl. btw (€)]]*0.12,IF(Tabel18523[[#This Row],[Type kost]]="niet-subsidiabele kost / hoort niet bij deze deelinvestering aan 6% BTW",Tabel18523[[#This Row],[Totaal excl. btw (€)]]*0.06,IF(Tabel18523[[#This Row],[Type kost]]="niet-subsidiabele kost / hoort niet bij deze deelinvestering aan 0% BTW",0))))))))</f>
        <v>0</v>
      </c>
      <c r="F439" s="17">
        <f>Tabel18523[[#This Row],[Totaal excl. btw (€)]]+Tabel18523[[#This Row],[BTW bedrag (€)]]</f>
        <v>0</v>
      </c>
      <c r="I439" s="10" t="s">
        <v>249</v>
      </c>
      <c r="J439" s="11" t="b">
        <f t="shared" si="18"/>
        <v>0</v>
      </c>
    </row>
    <row r="440" spans="2:10" x14ac:dyDescent="0.25">
      <c r="B440" s="44"/>
      <c r="C440" s="45"/>
      <c r="D440" s="47"/>
      <c r="E440" s="17" t="b">
        <f>IF(Tabel18523[[#This Row],[Type kost]]="subsidiabele kost aan 21% BTW",Tabel18523[[#This Row],[Totaal excl. btw (€)]]*0.21,IF(Tabel18523[[#This Row],[Type kost]]="subsidiabele kost aan 12% BTW",Tabel18523[[#This Row],[Totaal excl. btw (€)]]*0.12,IF(C440="subsidiabele kost aan 6% BTW",D440*0.06,IF(Tabel18523[[#This Row],[Type kost]]="subsidiabele kost aan 0% BTW",0,IF(Tabel18523[[#This Row],[Type kost]]="niet-subsidiabele kost / hoort niet bij deze deelinvestering aan 21% BTW",Tabel18523[[#This Row],[Totaal excl. btw (€)]]*0.21,IF(Tabel18523[[#This Row],[Type kost]]="niet-subsidiabele kost / hoort niet bij deze deelinvestering aan 12% BTW",Tabel18523[[#This Row],[Totaal excl. btw (€)]]*0.12,IF(Tabel18523[[#This Row],[Type kost]]="niet-subsidiabele kost / hoort niet bij deze deelinvestering aan 6% BTW",Tabel18523[[#This Row],[Totaal excl. btw (€)]]*0.06,IF(Tabel18523[[#This Row],[Type kost]]="niet-subsidiabele kost / hoort niet bij deze deelinvestering aan 0% BTW",0))))))))</f>
        <v>0</v>
      </c>
      <c r="F440" s="17">
        <f>Tabel18523[[#This Row],[Totaal excl. btw (€)]]+Tabel18523[[#This Row],[BTW bedrag (€)]]</f>
        <v>0</v>
      </c>
      <c r="I440" s="10" t="s">
        <v>250</v>
      </c>
      <c r="J440" s="11" t="b">
        <f t="shared" si="18"/>
        <v>0</v>
      </c>
    </row>
    <row r="441" spans="2:10" x14ac:dyDescent="0.25">
      <c r="B441" s="44"/>
      <c r="C441" s="45"/>
      <c r="D441" s="47"/>
      <c r="E441" s="17" t="b">
        <f>IF(Tabel18523[[#This Row],[Type kost]]="subsidiabele kost aan 21% BTW",Tabel18523[[#This Row],[Totaal excl. btw (€)]]*0.21,IF(Tabel18523[[#This Row],[Type kost]]="subsidiabele kost aan 12% BTW",Tabel18523[[#This Row],[Totaal excl. btw (€)]]*0.12,IF(C441="subsidiabele kost aan 6% BTW",D441*0.06,IF(Tabel18523[[#This Row],[Type kost]]="subsidiabele kost aan 0% BTW",0,IF(Tabel18523[[#This Row],[Type kost]]="niet-subsidiabele kost / hoort niet bij deze deelinvestering aan 21% BTW",Tabel18523[[#This Row],[Totaal excl. btw (€)]]*0.21,IF(Tabel18523[[#This Row],[Type kost]]="niet-subsidiabele kost / hoort niet bij deze deelinvestering aan 12% BTW",Tabel18523[[#This Row],[Totaal excl. btw (€)]]*0.12,IF(Tabel18523[[#This Row],[Type kost]]="niet-subsidiabele kost / hoort niet bij deze deelinvestering aan 6% BTW",Tabel18523[[#This Row],[Totaal excl. btw (€)]]*0.06,IF(Tabel18523[[#This Row],[Type kost]]="niet-subsidiabele kost / hoort niet bij deze deelinvestering aan 0% BTW",0))))))))</f>
        <v>0</v>
      </c>
      <c r="F441" s="17">
        <f>Tabel18523[[#This Row],[Totaal excl. btw (€)]]+Tabel18523[[#This Row],[BTW bedrag (€)]]</f>
        <v>0</v>
      </c>
      <c r="I441" s="10" t="s">
        <v>251</v>
      </c>
      <c r="J441" s="11" t="b">
        <f t="shared" si="18"/>
        <v>0</v>
      </c>
    </row>
    <row r="442" spans="2:10" ht="15.75" thickBot="1" x14ac:dyDescent="0.3">
      <c r="B442" s="10"/>
      <c r="D442" s="61">
        <f>SUM(Tabel18523[Totaal excl. btw (€)])</f>
        <v>0</v>
      </c>
      <c r="E442" s="61">
        <f>SUM(Tabel18523[BTW bedrag (€)])</f>
        <v>0</v>
      </c>
      <c r="F442" s="61">
        <f>SUM(Tabel18523[Totaal bedrag incl. btw(€)])</f>
        <v>0</v>
      </c>
      <c r="I442" s="10"/>
      <c r="J442" s="16"/>
    </row>
    <row r="443" spans="2:10" ht="15.75" thickTop="1" x14ac:dyDescent="0.25">
      <c r="B443" s="10"/>
      <c r="F443" s="22"/>
      <c r="I443" s="13"/>
      <c r="J443" s="15">
        <f>SUM(J432:J441)</f>
        <v>0</v>
      </c>
    </row>
    <row r="444" spans="2:10" x14ac:dyDescent="0.25">
      <c r="B444" s="76" t="s">
        <v>85</v>
      </c>
      <c r="C444" s="77"/>
      <c r="D444" s="46">
        <f>IFERROR(IF(E428&gt;F442,J443/F442*(E426+E427),J443*E428/(E426+E427)),0)</f>
        <v>0</v>
      </c>
      <c r="F444" s="22"/>
    </row>
    <row r="445" spans="2:10" x14ac:dyDescent="0.25">
      <c r="B445" s="33"/>
      <c r="C445" s="34"/>
      <c r="D445" s="70" t="str">
        <f>IF($E$426=$D$442,$H$11,$H$10)</f>
        <v>Som factuurlijnen = totaal factuurbedrag: OK</v>
      </c>
      <c r="E445" s="70"/>
      <c r="F445" s="22"/>
    </row>
    <row r="446" spans="2:10" x14ac:dyDescent="0.25">
      <c r="B446" s="13"/>
      <c r="C446" s="14"/>
      <c r="D446" s="25"/>
      <c r="E446" s="25"/>
      <c r="F446" s="26"/>
    </row>
    <row r="449" spans="1:10" x14ac:dyDescent="0.25">
      <c r="A449" s="40">
        <v>20</v>
      </c>
      <c r="B449" s="8" t="s">
        <v>75</v>
      </c>
      <c r="C449" s="43"/>
      <c r="D449" s="19" t="s">
        <v>76</v>
      </c>
      <c r="E449" s="49"/>
      <c r="F449" s="20"/>
    </row>
    <row r="450" spans="1:10" x14ac:dyDescent="0.25">
      <c r="B450" s="10" t="s">
        <v>77</v>
      </c>
      <c r="C450" s="38"/>
      <c r="D450" s="21" t="s">
        <v>29</v>
      </c>
      <c r="E450" s="50"/>
      <c r="F450" s="22"/>
    </row>
    <row r="451" spans="1:10" x14ac:dyDescent="0.25">
      <c r="B451" s="10" t="s">
        <v>30</v>
      </c>
      <c r="C451" s="38"/>
      <c r="D451" s="21" t="s">
        <v>78</v>
      </c>
      <c r="E451" s="50"/>
      <c r="F451" s="22"/>
    </row>
    <row r="452" spans="1:10" x14ac:dyDescent="0.25">
      <c r="B452" s="10" t="s">
        <v>79</v>
      </c>
      <c r="C452" s="38"/>
      <c r="D452" s="17" t="s">
        <v>80</v>
      </c>
      <c r="E452" s="50"/>
      <c r="F452" s="22"/>
    </row>
    <row r="453" spans="1:10" x14ac:dyDescent="0.25">
      <c r="B453" s="10"/>
      <c r="F453" s="22"/>
    </row>
    <row r="454" spans="1:10" x14ac:dyDescent="0.25">
      <c r="B454" s="12" t="s">
        <v>33</v>
      </c>
      <c r="C454" s="7" t="s">
        <v>34</v>
      </c>
      <c r="D454" s="23" t="s">
        <v>35</v>
      </c>
      <c r="E454" s="23" t="s">
        <v>36</v>
      </c>
      <c r="F454" s="24" t="s">
        <v>37</v>
      </c>
      <c r="G454" s="7"/>
      <c r="H454" s="7"/>
      <c r="I454" s="7"/>
    </row>
    <row r="455" spans="1:10" x14ac:dyDescent="0.25">
      <c r="B455" s="44"/>
      <c r="C455" s="45"/>
      <c r="D455" s="47"/>
      <c r="E455" s="17" t="b">
        <f>IF(Tabel1810624[[#This Row],[Type kost]]="subsidiabele kost aan 21% BTW",Tabel1810624[[#This Row],[Totaal excl. btw (€)]]*0.21,IF(Tabel1810624[[#This Row],[Type kost]]="subsidiabele kost aan 12% BTW",Tabel1810624[[#This Row],[Totaal excl. btw (€)]]*0.12,IF(C455="subsidiabele kost aan 6% BTW",D455*0.06,IF(Tabel1810624[[#This Row],[Type kost]]="subsidiabele kost aan 0% BTW",0,IF(Tabel1810624[[#This Row],[Type kost]]="niet-subsidiabele kost / hoort niet bij deze deelinvestering aan 21% BTW",Tabel1810624[[#This Row],[Totaal excl. btw (€)]]*0.21,IF(Tabel1810624[[#This Row],[Type kost]]="niet-subsidiabele kost / hoort niet bij deze deelinvestering aan 12% BTW",Tabel1810624[[#This Row],[Totaal excl. btw (€)]]*0.12,IF(Tabel1810624[[#This Row],[Type kost]]="niet-subsidiabele kost / hoort niet bij deze deelinvestering aan 6% BTW",Tabel1810624[[#This Row],[Totaal excl. btw (€)]]*0.06,IF(Tabel1810624[[#This Row],[Type kost]]="niet-subsidiabele kost / hoort niet bij deze deelinvestering aan 0% BTW",0))))))))</f>
        <v>0</v>
      </c>
      <c r="F455" s="17">
        <f>Tabel1810624[[#This Row],[Totaal excl. btw (€)]]+Tabel1810624[[#This Row],[BTW bedrag (€)]]</f>
        <v>0</v>
      </c>
      <c r="I455" s="8" t="s">
        <v>252</v>
      </c>
      <c r="J455" s="9" t="b">
        <f>IF(C455="subsidiabele kost aan 21% BTW",SUM(D455),IF(C455="subsidiabele kost aan 12% BTW",SUM(D455),IF(C455="subsidiabele kost aan 6% BTW",SUM(D455),IF(C455="subsidiabele kost aan 0% BTW",SUM(D455)))))</f>
        <v>0</v>
      </c>
    </row>
    <row r="456" spans="1:10" x14ac:dyDescent="0.25">
      <c r="B456" s="44"/>
      <c r="C456" s="45"/>
      <c r="D456" s="47"/>
      <c r="E456" s="17" t="b">
        <f>IF(Tabel1810624[[#This Row],[Type kost]]="subsidiabele kost aan 21% BTW",Tabel1810624[[#This Row],[Totaal excl. btw (€)]]*0.21,IF(Tabel1810624[[#This Row],[Type kost]]="subsidiabele kost aan 12% BTW",Tabel1810624[[#This Row],[Totaal excl. btw (€)]]*0.12,IF(C456="subsidiabele kost aan 6% BTW",D456*0.06,IF(Tabel1810624[[#This Row],[Type kost]]="subsidiabele kost aan 0% BTW",0,IF(Tabel1810624[[#This Row],[Type kost]]="niet-subsidiabele kost / hoort niet bij deze deelinvestering aan 21% BTW",Tabel1810624[[#This Row],[Totaal excl. btw (€)]]*0.21,IF(Tabel1810624[[#This Row],[Type kost]]="niet-subsidiabele kost / hoort niet bij deze deelinvestering aan 12% BTW",Tabel1810624[[#This Row],[Totaal excl. btw (€)]]*0.12,IF(Tabel1810624[[#This Row],[Type kost]]="niet-subsidiabele kost / hoort niet bij deze deelinvestering aan 6% BTW",Tabel1810624[[#This Row],[Totaal excl. btw (€)]]*0.06,IF(Tabel1810624[[#This Row],[Type kost]]="niet-subsidiabele kost / hoort niet bij deze deelinvestering aan 0% BTW",0))))))))</f>
        <v>0</v>
      </c>
      <c r="F456" s="17">
        <f>Tabel1810624[[#This Row],[Totaal excl. btw (€)]]+Tabel1810624[[#This Row],[BTW bedrag (€)]]</f>
        <v>0</v>
      </c>
      <c r="I456" s="10" t="s">
        <v>253</v>
      </c>
      <c r="J456" s="11" t="b">
        <f t="shared" ref="J456:J464" si="19">IF(C456="subsidiabele kost aan 21% BTW",SUM(D456),IF(C456="subsidiabele kost aan 12% BTW",SUM(D456),IF(C456="subsidiabele kost aan 6% BTW",SUM(D456),IF(C456="subsidiabele kost aan 0% BTW",SUM(D456)))))</f>
        <v>0</v>
      </c>
    </row>
    <row r="457" spans="1:10" x14ac:dyDescent="0.25">
      <c r="B457" s="44"/>
      <c r="C457" s="45"/>
      <c r="D457" s="47"/>
      <c r="E457" s="17" t="b">
        <f>IF(Tabel1810624[[#This Row],[Type kost]]="subsidiabele kost aan 21% BTW",Tabel1810624[[#This Row],[Totaal excl. btw (€)]]*0.21,IF(Tabel1810624[[#This Row],[Type kost]]="subsidiabele kost aan 12% BTW",Tabel1810624[[#This Row],[Totaal excl. btw (€)]]*0.12,IF(C457="subsidiabele kost aan 6% BTW",D457*0.06,IF(Tabel1810624[[#This Row],[Type kost]]="subsidiabele kost aan 0% BTW",0,IF(Tabel1810624[[#This Row],[Type kost]]="niet-subsidiabele kost / hoort niet bij deze deelinvestering aan 21% BTW",Tabel1810624[[#This Row],[Totaal excl. btw (€)]]*0.21,IF(Tabel1810624[[#This Row],[Type kost]]="niet-subsidiabele kost / hoort niet bij deze deelinvestering aan 12% BTW",Tabel1810624[[#This Row],[Totaal excl. btw (€)]]*0.12,IF(Tabel1810624[[#This Row],[Type kost]]="niet-subsidiabele kost / hoort niet bij deze deelinvestering aan 6% BTW",Tabel1810624[[#This Row],[Totaal excl. btw (€)]]*0.06,IF(Tabel1810624[[#This Row],[Type kost]]="niet-subsidiabele kost / hoort niet bij deze deelinvestering aan 0% BTW",0))))))))</f>
        <v>0</v>
      </c>
      <c r="F457" s="17">
        <f>Tabel1810624[[#This Row],[Totaal excl. btw (€)]]+Tabel1810624[[#This Row],[BTW bedrag (€)]]</f>
        <v>0</v>
      </c>
      <c r="I457" s="10" t="s">
        <v>254</v>
      </c>
      <c r="J457" s="11" t="b">
        <f t="shared" si="19"/>
        <v>0</v>
      </c>
    </row>
    <row r="458" spans="1:10" x14ac:dyDescent="0.25">
      <c r="B458" s="44"/>
      <c r="C458" s="45"/>
      <c r="D458" s="47"/>
      <c r="E458" s="17" t="b">
        <f>IF(Tabel1810624[[#This Row],[Type kost]]="subsidiabele kost aan 21% BTW",Tabel1810624[[#This Row],[Totaal excl. btw (€)]]*0.21,IF(Tabel1810624[[#This Row],[Type kost]]="subsidiabele kost aan 12% BTW",Tabel1810624[[#This Row],[Totaal excl. btw (€)]]*0.12,IF(C458="subsidiabele kost aan 6% BTW",D458*0.06,IF(Tabel1810624[[#This Row],[Type kost]]="subsidiabele kost aan 0% BTW",0,IF(Tabel1810624[[#This Row],[Type kost]]="niet-subsidiabele kost / hoort niet bij deze deelinvestering aan 21% BTW",Tabel1810624[[#This Row],[Totaal excl. btw (€)]]*0.21,IF(Tabel1810624[[#This Row],[Type kost]]="niet-subsidiabele kost / hoort niet bij deze deelinvestering aan 12% BTW",Tabel1810624[[#This Row],[Totaal excl. btw (€)]]*0.12,IF(Tabel1810624[[#This Row],[Type kost]]="niet-subsidiabele kost / hoort niet bij deze deelinvestering aan 6% BTW",Tabel1810624[[#This Row],[Totaal excl. btw (€)]]*0.06,IF(Tabel1810624[[#This Row],[Type kost]]="niet-subsidiabele kost / hoort niet bij deze deelinvestering aan 0% BTW",0))))))))</f>
        <v>0</v>
      </c>
      <c r="F458" s="17">
        <f>Tabel1810624[[#This Row],[Totaal excl. btw (€)]]+Tabel1810624[[#This Row],[BTW bedrag (€)]]</f>
        <v>0</v>
      </c>
      <c r="I458" s="10" t="s">
        <v>255</v>
      </c>
      <c r="J458" s="11" t="b">
        <f t="shared" si="19"/>
        <v>0</v>
      </c>
    </row>
    <row r="459" spans="1:10" x14ac:dyDescent="0.25">
      <c r="B459" s="44"/>
      <c r="C459" s="45"/>
      <c r="D459" s="47"/>
      <c r="E459" s="17" t="b">
        <f>IF(Tabel1810624[[#This Row],[Type kost]]="subsidiabele kost aan 21% BTW",Tabel1810624[[#This Row],[Totaal excl. btw (€)]]*0.21,IF(Tabel1810624[[#This Row],[Type kost]]="subsidiabele kost aan 12% BTW",Tabel1810624[[#This Row],[Totaal excl. btw (€)]]*0.12,IF(C459="subsidiabele kost aan 6% BTW",D459*0.06,IF(Tabel1810624[[#This Row],[Type kost]]="subsidiabele kost aan 0% BTW",0,IF(Tabel1810624[[#This Row],[Type kost]]="niet-subsidiabele kost / hoort niet bij deze deelinvestering aan 21% BTW",Tabel1810624[[#This Row],[Totaal excl. btw (€)]]*0.21,IF(Tabel1810624[[#This Row],[Type kost]]="niet-subsidiabele kost / hoort niet bij deze deelinvestering aan 12% BTW",Tabel1810624[[#This Row],[Totaal excl. btw (€)]]*0.12,IF(Tabel1810624[[#This Row],[Type kost]]="niet-subsidiabele kost / hoort niet bij deze deelinvestering aan 6% BTW",Tabel1810624[[#This Row],[Totaal excl. btw (€)]]*0.06,IF(Tabel1810624[[#This Row],[Type kost]]="niet-subsidiabele kost / hoort niet bij deze deelinvestering aan 0% BTW",0))))))))</f>
        <v>0</v>
      </c>
      <c r="F459" s="17">
        <f>Tabel1810624[[#This Row],[Totaal excl. btw (€)]]+Tabel1810624[[#This Row],[BTW bedrag (€)]]</f>
        <v>0</v>
      </c>
      <c r="I459" s="10" t="s">
        <v>256</v>
      </c>
      <c r="J459" s="11" t="b">
        <f t="shared" si="19"/>
        <v>0</v>
      </c>
    </row>
    <row r="460" spans="1:10" x14ac:dyDescent="0.25">
      <c r="B460" s="44"/>
      <c r="C460" s="45"/>
      <c r="D460" s="47"/>
      <c r="E460" s="17" t="b">
        <f>IF(Tabel1810624[[#This Row],[Type kost]]="subsidiabele kost aan 21% BTW",Tabel1810624[[#This Row],[Totaal excl. btw (€)]]*0.21,IF(Tabel1810624[[#This Row],[Type kost]]="subsidiabele kost aan 12% BTW",Tabel1810624[[#This Row],[Totaal excl. btw (€)]]*0.12,IF(C460="subsidiabele kost aan 6% BTW",D460*0.06,IF(Tabel1810624[[#This Row],[Type kost]]="subsidiabele kost aan 0% BTW",0,IF(Tabel1810624[[#This Row],[Type kost]]="niet-subsidiabele kost / hoort niet bij deze deelinvestering aan 21% BTW",Tabel1810624[[#This Row],[Totaal excl. btw (€)]]*0.21,IF(Tabel1810624[[#This Row],[Type kost]]="niet-subsidiabele kost / hoort niet bij deze deelinvestering aan 12% BTW",Tabel1810624[[#This Row],[Totaal excl. btw (€)]]*0.12,IF(Tabel1810624[[#This Row],[Type kost]]="niet-subsidiabele kost / hoort niet bij deze deelinvestering aan 6% BTW",Tabel1810624[[#This Row],[Totaal excl. btw (€)]]*0.06,IF(Tabel1810624[[#This Row],[Type kost]]="niet-subsidiabele kost / hoort niet bij deze deelinvestering aan 0% BTW",0))))))))</f>
        <v>0</v>
      </c>
      <c r="F460" s="17">
        <f>Tabel1810624[[#This Row],[Totaal excl. btw (€)]]+Tabel1810624[[#This Row],[BTW bedrag (€)]]</f>
        <v>0</v>
      </c>
      <c r="I460" s="10" t="s">
        <v>257</v>
      </c>
      <c r="J460" s="11" t="b">
        <f t="shared" si="19"/>
        <v>0</v>
      </c>
    </row>
    <row r="461" spans="1:10" x14ac:dyDescent="0.25">
      <c r="B461" s="44"/>
      <c r="C461" s="45"/>
      <c r="D461" s="47"/>
      <c r="E461" s="17" t="b">
        <f>IF(Tabel1810624[[#This Row],[Type kost]]="subsidiabele kost aan 21% BTW",Tabel1810624[[#This Row],[Totaal excl. btw (€)]]*0.21,IF(Tabel1810624[[#This Row],[Type kost]]="subsidiabele kost aan 12% BTW",Tabel1810624[[#This Row],[Totaal excl. btw (€)]]*0.12,IF(C461="subsidiabele kost aan 6% BTW",D461*0.06,IF(Tabel1810624[[#This Row],[Type kost]]="subsidiabele kost aan 0% BTW",0,IF(Tabel1810624[[#This Row],[Type kost]]="niet-subsidiabele kost / hoort niet bij deze deelinvestering aan 21% BTW",Tabel1810624[[#This Row],[Totaal excl. btw (€)]]*0.21,IF(Tabel1810624[[#This Row],[Type kost]]="niet-subsidiabele kost / hoort niet bij deze deelinvestering aan 12% BTW",Tabel1810624[[#This Row],[Totaal excl. btw (€)]]*0.12,IF(Tabel1810624[[#This Row],[Type kost]]="niet-subsidiabele kost / hoort niet bij deze deelinvestering aan 6% BTW",Tabel1810624[[#This Row],[Totaal excl. btw (€)]]*0.06,IF(Tabel1810624[[#This Row],[Type kost]]="niet-subsidiabele kost / hoort niet bij deze deelinvestering aan 0% BTW",0))))))))</f>
        <v>0</v>
      </c>
      <c r="F461" s="17">
        <f>Tabel1810624[[#This Row],[Totaal excl. btw (€)]]+Tabel1810624[[#This Row],[BTW bedrag (€)]]</f>
        <v>0</v>
      </c>
      <c r="I461" s="10" t="s">
        <v>258</v>
      </c>
      <c r="J461" s="11" t="b">
        <f t="shared" si="19"/>
        <v>0</v>
      </c>
    </row>
    <row r="462" spans="1:10" x14ac:dyDescent="0.25">
      <c r="B462" s="44"/>
      <c r="C462" s="45"/>
      <c r="D462" s="47"/>
      <c r="E462" s="17" t="b">
        <f>IF(Tabel1810624[[#This Row],[Type kost]]="subsidiabele kost aan 21% BTW",Tabel1810624[[#This Row],[Totaal excl. btw (€)]]*0.21,IF(Tabel1810624[[#This Row],[Type kost]]="subsidiabele kost aan 12% BTW",Tabel1810624[[#This Row],[Totaal excl. btw (€)]]*0.12,IF(C462="subsidiabele kost aan 6% BTW",D462*0.06,IF(Tabel1810624[[#This Row],[Type kost]]="subsidiabele kost aan 0% BTW",0,IF(Tabel1810624[[#This Row],[Type kost]]="niet-subsidiabele kost / hoort niet bij deze deelinvestering aan 21% BTW",Tabel1810624[[#This Row],[Totaal excl. btw (€)]]*0.21,IF(Tabel1810624[[#This Row],[Type kost]]="niet-subsidiabele kost / hoort niet bij deze deelinvestering aan 12% BTW",Tabel1810624[[#This Row],[Totaal excl. btw (€)]]*0.12,IF(Tabel1810624[[#This Row],[Type kost]]="niet-subsidiabele kost / hoort niet bij deze deelinvestering aan 6% BTW",Tabel1810624[[#This Row],[Totaal excl. btw (€)]]*0.06,IF(Tabel1810624[[#This Row],[Type kost]]="niet-subsidiabele kost / hoort niet bij deze deelinvestering aan 0% BTW",0))))))))</f>
        <v>0</v>
      </c>
      <c r="F462" s="17">
        <f>Tabel1810624[[#This Row],[Totaal excl. btw (€)]]+Tabel1810624[[#This Row],[BTW bedrag (€)]]</f>
        <v>0</v>
      </c>
      <c r="I462" s="10" t="s">
        <v>259</v>
      </c>
      <c r="J462" s="11" t="b">
        <f t="shared" si="19"/>
        <v>0</v>
      </c>
    </row>
    <row r="463" spans="1:10" x14ac:dyDescent="0.25">
      <c r="B463" s="44"/>
      <c r="C463" s="45"/>
      <c r="D463" s="47"/>
      <c r="E463" s="17" t="b">
        <f>IF(Tabel1810624[[#This Row],[Type kost]]="subsidiabele kost aan 21% BTW",Tabel1810624[[#This Row],[Totaal excl. btw (€)]]*0.21,IF(Tabel1810624[[#This Row],[Type kost]]="subsidiabele kost aan 12% BTW",Tabel1810624[[#This Row],[Totaal excl. btw (€)]]*0.12,IF(C463="subsidiabele kost aan 6% BTW",D463*0.06,IF(Tabel1810624[[#This Row],[Type kost]]="subsidiabele kost aan 0% BTW",0,IF(Tabel1810624[[#This Row],[Type kost]]="niet-subsidiabele kost / hoort niet bij deze deelinvestering aan 21% BTW",Tabel1810624[[#This Row],[Totaal excl. btw (€)]]*0.21,IF(Tabel1810624[[#This Row],[Type kost]]="niet-subsidiabele kost / hoort niet bij deze deelinvestering aan 12% BTW",Tabel1810624[[#This Row],[Totaal excl. btw (€)]]*0.12,IF(Tabel1810624[[#This Row],[Type kost]]="niet-subsidiabele kost / hoort niet bij deze deelinvestering aan 6% BTW",Tabel1810624[[#This Row],[Totaal excl. btw (€)]]*0.06,IF(Tabel1810624[[#This Row],[Type kost]]="niet-subsidiabele kost / hoort niet bij deze deelinvestering aan 0% BTW",0))))))))</f>
        <v>0</v>
      </c>
      <c r="F463" s="17">
        <f>Tabel1810624[[#This Row],[Totaal excl. btw (€)]]+Tabel1810624[[#This Row],[BTW bedrag (€)]]</f>
        <v>0</v>
      </c>
      <c r="I463" s="10" t="s">
        <v>260</v>
      </c>
      <c r="J463" s="11" t="b">
        <f t="shared" si="19"/>
        <v>0</v>
      </c>
    </row>
    <row r="464" spans="1:10" x14ac:dyDescent="0.25">
      <c r="B464" s="44"/>
      <c r="C464" s="45"/>
      <c r="D464" s="47"/>
      <c r="E464" s="17" t="b">
        <f>IF(Tabel1810624[[#This Row],[Type kost]]="subsidiabele kost aan 21% BTW",Tabel1810624[[#This Row],[Totaal excl. btw (€)]]*0.21,IF(Tabel1810624[[#This Row],[Type kost]]="subsidiabele kost aan 12% BTW",Tabel1810624[[#This Row],[Totaal excl. btw (€)]]*0.12,IF(C464="subsidiabele kost aan 6% BTW",D464*0.06,IF(Tabel1810624[[#This Row],[Type kost]]="subsidiabele kost aan 0% BTW",0,IF(Tabel1810624[[#This Row],[Type kost]]="niet-subsidiabele kost / hoort niet bij deze deelinvestering aan 21% BTW",Tabel1810624[[#This Row],[Totaal excl. btw (€)]]*0.21,IF(Tabel1810624[[#This Row],[Type kost]]="niet-subsidiabele kost / hoort niet bij deze deelinvestering aan 12% BTW",Tabel1810624[[#This Row],[Totaal excl. btw (€)]]*0.12,IF(Tabel1810624[[#This Row],[Type kost]]="niet-subsidiabele kost / hoort niet bij deze deelinvestering aan 6% BTW",Tabel1810624[[#This Row],[Totaal excl. btw (€)]]*0.06,IF(Tabel1810624[[#This Row],[Type kost]]="niet-subsidiabele kost / hoort niet bij deze deelinvestering aan 0% BTW",0))))))))</f>
        <v>0</v>
      </c>
      <c r="F464" s="17">
        <f>Tabel1810624[[#This Row],[Totaal excl. btw (€)]]+Tabel1810624[[#This Row],[BTW bedrag (€)]]</f>
        <v>0</v>
      </c>
      <c r="I464" s="10" t="s">
        <v>261</v>
      </c>
      <c r="J464" s="11" t="b">
        <f t="shared" si="19"/>
        <v>0</v>
      </c>
    </row>
    <row r="465" spans="2:10" ht="15.75" thickBot="1" x14ac:dyDescent="0.3">
      <c r="B465" s="10"/>
      <c r="D465" s="61">
        <f>SUM(Tabel1810624[Totaal excl. btw (€)])</f>
        <v>0</v>
      </c>
      <c r="E465" s="61">
        <f>SUM(Tabel1810624[BTW bedrag (€)])</f>
        <v>0</v>
      </c>
      <c r="F465" s="61">
        <f>SUM(Tabel1810624[Totaal bedrag incl. btw(€)])</f>
        <v>0</v>
      </c>
      <c r="I465" s="10"/>
      <c r="J465" s="16"/>
    </row>
    <row r="466" spans="2:10" ht="15.75" thickTop="1" x14ac:dyDescent="0.25">
      <c r="B466" s="10"/>
      <c r="F466" s="22"/>
      <c r="I466" s="13"/>
      <c r="J466" s="15">
        <f>SUM(J455:J464)</f>
        <v>0</v>
      </c>
    </row>
    <row r="467" spans="2:10" x14ac:dyDescent="0.25">
      <c r="B467" s="76" t="s">
        <v>85</v>
      </c>
      <c r="C467" s="77"/>
      <c r="D467" s="46">
        <f>IFERROR(IF(E451&gt;F465,J466/F465*(E449+E450),J466*E451/(E449+E450)),0)</f>
        <v>0</v>
      </c>
      <c r="F467" s="22"/>
    </row>
    <row r="468" spans="2:10" x14ac:dyDescent="0.25">
      <c r="B468" s="33"/>
      <c r="C468" s="34"/>
      <c r="D468" s="70" t="str">
        <f>IF($D$465=$E$449,$H$11,$H$10)</f>
        <v>Som factuurlijnen = totaal factuurbedrag: OK</v>
      </c>
      <c r="E468" s="70"/>
      <c r="F468" s="22"/>
    </row>
    <row r="469" spans="2:10" x14ac:dyDescent="0.25">
      <c r="B469" s="13"/>
      <c r="C469" s="14"/>
      <c r="D469" s="25"/>
      <c r="E469" s="25"/>
      <c r="F469" s="26"/>
    </row>
  </sheetData>
  <sheetProtection algorithmName="SHA-512" hashValue="hOXFjMA1FPtKnNhotZP3mUrlsf02xHm3Y35RJ3Ph2MrshCcGZd1mZD0liqDsRg4rYfjh7VJF4lHeZYAFKGdLUA==" saltValue="ImDZQVGznnFA/sOifhvTGA==" spinCount="100000" sheet="1" objects="1" scenarios="1"/>
  <protectedRanges>
    <protectedRange sqref="E6 C81:C84 E81:E84 B87:D96 C104:C107 E104:E107 B110:D119" name="Bereik2"/>
    <protectedRange sqref="C12:C15 B18:D27 E12:E15 C35:C38 E35:E38 B41:D50 C58:C61 E58:E61 B64:D73" name="Bereik1"/>
    <protectedRange sqref="C127:C130 E127:E130 B133:D142 C150:C153 E150:E153 B156:D165 C173:C176 E173:E176 B179:D188 C196:C199 E196:E199 B202:D211 C219:C222 E219:E222 B225:D234" name="Bereik3"/>
    <protectedRange sqref="C242:C245 E242:E245 B248:D257 C265:C268 E265:E268 B271:D280 C288:C291 E288:E291 B294:D303 C311:C314 E311:E314 B317:D326 C334:C337 E334:E337 B340:D349" name="Bereik4"/>
    <protectedRange sqref="C357:C360 E357:E360 B363:D372 C380:C383 E380:E383 B386:D395 C403:C406 E403:E406 B409:D418 C426:C429 E426:E429 B432:D441 C449:C452 E449:E452 B455:D464" name="Bereik5"/>
  </protectedRanges>
  <mergeCells count="40">
    <mergeCell ref="D123:E123"/>
    <mergeCell ref="B30:C30"/>
    <mergeCell ref="D31:E31"/>
    <mergeCell ref="D54:E54"/>
    <mergeCell ref="D77:E77"/>
    <mergeCell ref="D100:E100"/>
    <mergeCell ref="B145:C145"/>
    <mergeCell ref="B122:C122"/>
    <mergeCell ref="B53:C53"/>
    <mergeCell ref="B76:C76"/>
    <mergeCell ref="B99:C99"/>
    <mergeCell ref="D146:E146"/>
    <mergeCell ref="B168:C168"/>
    <mergeCell ref="D169:E169"/>
    <mergeCell ref="B191:C191"/>
    <mergeCell ref="D192:E192"/>
    <mergeCell ref="B214:C214"/>
    <mergeCell ref="D215:E215"/>
    <mergeCell ref="B237:C237"/>
    <mergeCell ref="D238:E238"/>
    <mergeCell ref="B260:C260"/>
    <mergeCell ref="D261:E261"/>
    <mergeCell ref="B283:C283"/>
    <mergeCell ref="D284:E284"/>
    <mergeCell ref="B306:C306"/>
    <mergeCell ref="D307:E307"/>
    <mergeCell ref="B329:C329"/>
    <mergeCell ref="D330:E330"/>
    <mergeCell ref="B352:C352"/>
    <mergeCell ref="D353:E353"/>
    <mergeCell ref="B375:C375"/>
    <mergeCell ref="B444:C444"/>
    <mergeCell ref="D445:E445"/>
    <mergeCell ref="B467:C467"/>
    <mergeCell ref="D468:E468"/>
    <mergeCell ref="D376:E376"/>
    <mergeCell ref="B398:C398"/>
    <mergeCell ref="D399:E399"/>
    <mergeCell ref="B421:C421"/>
    <mergeCell ref="D422:E422"/>
  </mergeCells>
  <phoneticPr fontId="9" type="noConversion"/>
  <conditionalFormatting sqref="D189:F189">
    <cfRule type="containsText" dxfId="37" priority="123" operator="containsText" text="onwaar">
      <formula>NOT(ISERROR(SEARCH("onwaar",D189)))</formula>
    </cfRule>
  </conditionalFormatting>
  <conditionalFormatting sqref="E18:E27">
    <cfRule type="containsText" dxfId="36" priority="43" operator="containsText" text="onwaar">
      <formula>NOT(ISERROR(SEARCH("onwaar",E18)))</formula>
    </cfRule>
  </conditionalFormatting>
  <conditionalFormatting sqref="E41:E50">
    <cfRule type="containsText" dxfId="35" priority="132" operator="containsText" text="onwaar">
      <formula>NOT(ISERROR(SEARCH("onwaar",E41)))</formula>
    </cfRule>
  </conditionalFormatting>
  <conditionalFormatting sqref="E64:E73">
    <cfRule type="containsText" dxfId="34" priority="131" operator="containsText" text="onwaar">
      <formula>NOT(ISERROR(SEARCH("onwaar",E64)))</formula>
    </cfRule>
  </conditionalFormatting>
  <conditionalFormatting sqref="E87:E96">
    <cfRule type="containsText" dxfId="33" priority="130" operator="containsText" text="onwaar">
      <formula>NOT(ISERROR(SEARCH("onwaar",E87)))</formula>
    </cfRule>
  </conditionalFormatting>
  <conditionalFormatting sqref="E110:E119">
    <cfRule type="containsText" dxfId="32" priority="129" operator="containsText" text="onwaar">
      <formula>NOT(ISERROR(SEARCH("onwaar",E110)))</formula>
    </cfRule>
  </conditionalFormatting>
  <conditionalFormatting sqref="E133:E142">
    <cfRule type="containsText" dxfId="31" priority="126" operator="containsText" text="onwaar">
      <formula>NOT(ISERROR(SEARCH("onwaar",E133)))</formula>
    </cfRule>
  </conditionalFormatting>
  <conditionalFormatting sqref="E156:E165">
    <cfRule type="containsText" dxfId="30" priority="125" operator="containsText" text="onwaar">
      <formula>NOT(ISERROR(SEARCH("onwaar",E156)))</formula>
    </cfRule>
  </conditionalFormatting>
  <conditionalFormatting sqref="E179:E188">
    <cfRule type="containsText" dxfId="29" priority="124" operator="containsText" text="onwaar">
      <formula>NOT(ISERROR(SEARCH("onwaar",E179)))</formula>
    </cfRule>
  </conditionalFormatting>
  <conditionalFormatting sqref="E202:E211">
    <cfRule type="containsText" dxfId="28" priority="122" operator="containsText" text="onwaar">
      <formula>NOT(ISERROR(SEARCH("onwaar",E202)))</formula>
    </cfRule>
  </conditionalFormatting>
  <conditionalFormatting sqref="E225:E234">
    <cfRule type="containsText" dxfId="27" priority="121" operator="containsText" text="onwaar">
      <formula>NOT(ISERROR(SEARCH("onwaar",E225)))</formula>
    </cfRule>
  </conditionalFormatting>
  <conditionalFormatting sqref="E248:E257">
    <cfRule type="containsText" dxfId="26" priority="120" operator="containsText" text="onwaar">
      <formula>NOT(ISERROR(SEARCH("onwaar",E248)))</formula>
    </cfRule>
  </conditionalFormatting>
  <conditionalFormatting sqref="E271:E280">
    <cfRule type="containsText" dxfId="25" priority="119" operator="containsText" text="onwaar">
      <formula>NOT(ISERROR(SEARCH("onwaar",E271)))</formula>
    </cfRule>
  </conditionalFormatting>
  <conditionalFormatting sqref="E294:E303">
    <cfRule type="containsText" dxfId="24" priority="118" operator="containsText" text="onwaar">
      <formula>NOT(ISERROR(SEARCH("onwaar",E294)))</formula>
    </cfRule>
  </conditionalFormatting>
  <conditionalFormatting sqref="E317:E326">
    <cfRule type="containsText" dxfId="23" priority="117" operator="containsText" text="onwaar">
      <formula>NOT(ISERROR(SEARCH("onwaar",E317)))</formula>
    </cfRule>
  </conditionalFormatting>
  <conditionalFormatting sqref="E340:E349">
    <cfRule type="containsText" dxfId="22" priority="116" operator="containsText" text="onwaar">
      <formula>NOT(ISERROR(SEARCH("onwaar",E340)))</formula>
    </cfRule>
  </conditionalFormatting>
  <conditionalFormatting sqref="E363:E372">
    <cfRule type="containsText" dxfId="21" priority="115" operator="containsText" text="onwaar">
      <formula>NOT(ISERROR(SEARCH("onwaar",E363)))</formula>
    </cfRule>
  </conditionalFormatting>
  <conditionalFormatting sqref="E386:E395">
    <cfRule type="containsText" dxfId="20" priority="114" operator="containsText" text="onwaar">
      <formula>NOT(ISERROR(SEARCH("onwaar",E386)))</formula>
    </cfRule>
  </conditionalFormatting>
  <conditionalFormatting sqref="E409:E418">
    <cfRule type="containsText" dxfId="19" priority="113" operator="containsText" text="onwaar">
      <formula>NOT(ISERROR(SEARCH("onwaar",E409)))</formula>
    </cfRule>
  </conditionalFormatting>
  <conditionalFormatting sqref="E432:E441">
    <cfRule type="containsText" dxfId="18" priority="112" operator="containsText" text="onwaar">
      <formula>NOT(ISERROR(SEARCH("onwaar",E432)))</formula>
    </cfRule>
  </conditionalFormatting>
  <conditionalFormatting sqref="E455:E464">
    <cfRule type="containsText" dxfId="17" priority="111" operator="containsText" text="onwaar">
      <formula>NOT(ISERROR(SEARCH("onwaar",E455)))</formula>
    </cfRule>
  </conditionalFormatting>
  <dataValidations count="1">
    <dataValidation type="list" allowBlank="1" showInputMessage="1" showErrorMessage="1" promptTitle="Type kost" prompt="Selecteer hier of dit deel van de factuur subsidiabel is onder deze deelinvestering. Kies hier ook het BTW-percentage. " sqref="C432:C441 C18:C27 C41:C50 C87:C96 C110:C119 C133:C142 C156:C165 C202:C211 C179:C188 C225:C234 C248:C257 C271:C280 C317:C326 C294:C303 C340:C349 C363:C372 C386:C395 C409:C418 C455:C464 C64:C73" xr:uid="{D5C3D2F5-4473-4D38-867D-E7052B557D6E}">
      <formula1>$H$14:$H$21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rowBreaks count="10" manualBreakCount="10">
    <brk id="33" max="5" man="1"/>
    <brk id="79" max="5" man="1"/>
    <brk id="125" max="5" man="1"/>
    <brk id="171" max="5" man="1"/>
    <brk id="217" max="5" man="1"/>
    <brk id="263" max="5" man="1"/>
    <brk id="309" max="5" man="1"/>
    <brk id="355" max="5" man="1"/>
    <brk id="401" max="5" man="1"/>
    <brk id="447" max="5" man="1"/>
  </rowBreaks>
  <drawing r:id="rId2"/>
  <tableParts count="2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4" operator="containsText" id="{B2B62E2C-486E-4E09-B70E-51206DFA0E85}">
            <xm:f>NOT(ISERROR(SEARCH($H$8,D30)))</xm:f>
            <xm:f>$H$8</xm:f>
            <x14:dxf>
              <fill>
                <patternFill>
                  <bgColor rgb="FFFFFFCC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containsText" priority="19" operator="containsText" id="{EB79BF4B-4E45-49F5-BC51-0D886A7BD002}">
            <xm:f>NOT(ISERROR(SEARCH($H$8,D53)))</xm:f>
            <xm:f>$H$8</xm:f>
            <x14:dxf>
              <fill>
                <patternFill>
                  <bgColor rgb="FFFFFFCC"/>
                </patternFill>
              </fill>
            </x14:dxf>
          </x14:cfRule>
          <xm:sqref>D53</xm:sqref>
        </x14:conditionalFormatting>
        <x14:conditionalFormatting xmlns:xm="http://schemas.microsoft.com/office/excel/2006/main">
          <x14:cfRule type="containsText" priority="18" operator="containsText" id="{813FD3AC-F2EB-430C-A74D-584127E0AD18}">
            <xm:f>NOT(ISERROR(SEARCH($H$8,D76)))</xm:f>
            <xm:f>$H$8</xm:f>
            <x14:dxf>
              <fill>
                <patternFill>
                  <bgColor rgb="FFFFFFCC"/>
                </patternFill>
              </fill>
            </x14:dxf>
          </x14:cfRule>
          <xm:sqref>D76</xm:sqref>
        </x14:conditionalFormatting>
        <x14:conditionalFormatting xmlns:xm="http://schemas.microsoft.com/office/excel/2006/main">
          <x14:cfRule type="containsText" priority="17" operator="containsText" id="{1568CF10-21B3-40EA-92BF-C805AC5BB940}">
            <xm:f>NOT(ISERROR(SEARCH($H$8,D99)))</xm:f>
            <xm:f>$H$8</xm:f>
            <x14:dxf>
              <fill>
                <patternFill>
                  <bgColor rgb="FFFFFFCC"/>
                </patternFill>
              </fill>
            </x14:dxf>
          </x14:cfRule>
          <xm:sqref>D99</xm:sqref>
        </x14:conditionalFormatting>
        <x14:conditionalFormatting xmlns:xm="http://schemas.microsoft.com/office/excel/2006/main">
          <x14:cfRule type="containsText" priority="16" operator="containsText" id="{4A9C448C-1BEF-48F1-A175-F886D41F4F43}">
            <xm:f>NOT(ISERROR(SEARCH($H$8,D122)))</xm:f>
            <xm:f>$H$8</xm:f>
            <x14:dxf>
              <fill>
                <patternFill>
                  <bgColor rgb="FFFFFFCC"/>
                </patternFill>
              </fill>
            </x14:dxf>
          </x14:cfRule>
          <xm:sqref>D122</xm:sqref>
        </x14:conditionalFormatting>
        <x14:conditionalFormatting xmlns:xm="http://schemas.microsoft.com/office/excel/2006/main">
          <x14:cfRule type="containsText" priority="15" operator="containsText" id="{490D8733-0EB8-4DA3-8B91-C5C09DC517CE}">
            <xm:f>NOT(ISERROR(SEARCH($H$8,D145)))</xm:f>
            <xm:f>$H$8</xm:f>
            <x14:dxf>
              <fill>
                <patternFill>
                  <bgColor rgb="FFFFFFCC"/>
                </patternFill>
              </fill>
            </x14:dxf>
          </x14:cfRule>
          <xm:sqref>D145</xm:sqref>
        </x14:conditionalFormatting>
        <x14:conditionalFormatting xmlns:xm="http://schemas.microsoft.com/office/excel/2006/main">
          <x14:cfRule type="containsText" priority="14" operator="containsText" id="{21B51D86-0D6A-42D7-84FA-1A32FE959C5C}">
            <xm:f>NOT(ISERROR(SEARCH($H$8,D168)))</xm:f>
            <xm:f>$H$8</xm:f>
            <x14:dxf>
              <fill>
                <patternFill>
                  <bgColor rgb="FFFFFFCC"/>
                </patternFill>
              </fill>
            </x14:dxf>
          </x14:cfRule>
          <xm:sqref>D168</xm:sqref>
        </x14:conditionalFormatting>
        <x14:conditionalFormatting xmlns:xm="http://schemas.microsoft.com/office/excel/2006/main">
          <x14:cfRule type="containsText" priority="13" operator="containsText" id="{887A9D6F-9887-4A5B-A8BB-2A23F43D3835}">
            <xm:f>NOT(ISERROR(SEARCH($H$8,D191)))</xm:f>
            <xm:f>$H$8</xm:f>
            <x14:dxf>
              <fill>
                <patternFill>
                  <bgColor rgb="FFFFFFCC"/>
                </patternFill>
              </fill>
            </x14:dxf>
          </x14:cfRule>
          <xm:sqref>D191</xm:sqref>
        </x14:conditionalFormatting>
        <x14:conditionalFormatting xmlns:xm="http://schemas.microsoft.com/office/excel/2006/main">
          <x14:cfRule type="containsText" priority="12" operator="containsText" id="{FD73E0C7-F31D-4E25-916C-CEDFEC367883}">
            <xm:f>NOT(ISERROR(SEARCH($H$8,D214)))</xm:f>
            <xm:f>$H$8</xm:f>
            <x14:dxf>
              <fill>
                <patternFill>
                  <bgColor rgb="FFFFFFCC"/>
                </patternFill>
              </fill>
            </x14:dxf>
          </x14:cfRule>
          <xm:sqref>D214</xm:sqref>
        </x14:conditionalFormatting>
        <x14:conditionalFormatting xmlns:xm="http://schemas.microsoft.com/office/excel/2006/main">
          <x14:cfRule type="containsText" priority="11" operator="containsText" id="{AA2FEFC4-12DB-4C69-897E-B5C26B63A9A6}">
            <xm:f>NOT(ISERROR(SEARCH($H$8,D237)))</xm:f>
            <xm:f>$H$8</xm:f>
            <x14:dxf>
              <fill>
                <patternFill>
                  <bgColor rgb="FFFFFFCC"/>
                </patternFill>
              </fill>
            </x14:dxf>
          </x14:cfRule>
          <xm:sqref>D237</xm:sqref>
        </x14:conditionalFormatting>
        <x14:conditionalFormatting xmlns:xm="http://schemas.microsoft.com/office/excel/2006/main">
          <x14:cfRule type="containsText" priority="10" operator="containsText" id="{07080349-1647-4049-AEE8-E50720F7B192}">
            <xm:f>NOT(ISERROR(SEARCH($H$8,D260)))</xm:f>
            <xm:f>$H$8</xm:f>
            <x14:dxf>
              <fill>
                <patternFill>
                  <bgColor rgb="FFFFFFCC"/>
                </patternFill>
              </fill>
            </x14:dxf>
          </x14:cfRule>
          <xm:sqref>D260</xm:sqref>
        </x14:conditionalFormatting>
        <x14:conditionalFormatting xmlns:xm="http://schemas.microsoft.com/office/excel/2006/main">
          <x14:cfRule type="containsText" priority="9" operator="containsText" id="{A131F2CE-3A12-435D-AAEA-DDD432DE393D}">
            <xm:f>NOT(ISERROR(SEARCH($H$8,D283)))</xm:f>
            <xm:f>$H$8</xm:f>
            <x14:dxf>
              <fill>
                <patternFill>
                  <bgColor rgb="FFFFFFCC"/>
                </patternFill>
              </fill>
            </x14:dxf>
          </x14:cfRule>
          <xm:sqref>D283</xm:sqref>
        </x14:conditionalFormatting>
        <x14:conditionalFormatting xmlns:xm="http://schemas.microsoft.com/office/excel/2006/main">
          <x14:cfRule type="containsText" priority="8" operator="containsText" id="{4C11FF4C-0956-4E5F-9AEC-8E7CF10C9554}">
            <xm:f>NOT(ISERROR(SEARCH($H$8,D306)))</xm:f>
            <xm:f>$H$8</xm:f>
            <x14:dxf>
              <fill>
                <patternFill>
                  <bgColor rgb="FFFFFFCC"/>
                </patternFill>
              </fill>
            </x14:dxf>
          </x14:cfRule>
          <xm:sqref>D306</xm:sqref>
        </x14:conditionalFormatting>
        <x14:conditionalFormatting xmlns:xm="http://schemas.microsoft.com/office/excel/2006/main">
          <x14:cfRule type="containsText" priority="7" operator="containsText" id="{D0306A9D-EF14-4C3D-BD51-6267CADE9AFE}">
            <xm:f>NOT(ISERROR(SEARCH($H$8,D329)))</xm:f>
            <xm:f>$H$8</xm:f>
            <x14:dxf>
              <fill>
                <patternFill>
                  <bgColor rgb="FFFFFFCC"/>
                </patternFill>
              </fill>
            </x14:dxf>
          </x14:cfRule>
          <xm:sqref>D329</xm:sqref>
        </x14:conditionalFormatting>
        <x14:conditionalFormatting xmlns:xm="http://schemas.microsoft.com/office/excel/2006/main">
          <x14:cfRule type="containsText" priority="6" operator="containsText" id="{06131F02-D6FB-490B-8EF7-85F3DF839989}">
            <xm:f>NOT(ISERROR(SEARCH($H$8,D352)))</xm:f>
            <xm:f>$H$8</xm:f>
            <x14:dxf>
              <fill>
                <patternFill>
                  <bgColor rgb="FFFFFFCC"/>
                </patternFill>
              </fill>
            </x14:dxf>
          </x14:cfRule>
          <xm:sqref>D352</xm:sqref>
        </x14:conditionalFormatting>
        <x14:conditionalFormatting xmlns:xm="http://schemas.microsoft.com/office/excel/2006/main">
          <x14:cfRule type="containsText" priority="5" operator="containsText" id="{354DF777-732E-496C-9FC8-7A7DB686BD59}">
            <xm:f>NOT(ISERROR(SEARCH($H$8,D375)))</xm:f>
            <xm:f>$H$8</xm:f>
            <x14:dxf>
              <fill>
                <patternFill>
                  <bgColor rgb="FFFFFFCC"/>
                </patternFill>
              </fill>
            </x14:dxf>
          </x14:cfRule>
          <xm:sqref>D375</xm:sqref>
        </x14:conditionalFormatting>
        <x14:conditionalFormatting xmlns:xm="http://schemas.microsoft.com/office/excel/2006/main">
          <x14:cfRule type="containsText" priority="4" operator="containsText" id="{EBB6808A-28E7-4110-943D-758AC2E96DB9}">
            <xm:f>NOT(ISERROR(SEARCH($H$8,D398)))</xm:f>
            <xm:f>$H$8</xm:f>
            <x14:dxf>
              <fill>
                <patternFill>
                  <bgColor rgb="FFFFFFCC"/>
                </patternFill>
              </fill>
            </x14:dxf>
          </x14:cfRule>
          <xm:sqref>D398</xm:sqref>
        </x14:conditionalFormatting>
        <x14:conditionalFormatting xmlns:xm="http://schemas.microsoft.com/office/excel/2006/main">
          <x14:cfRule type="containsText" priority="3" operator="containsText" id="{772B3216-35A2-4D4B-B48B-3E75CD7C2AD9}">
            <xm:f>NOT(ISERROR(SEARCH($H$8,D421)))</xm:f>
            <xm:f>$H$8</xm:f>
            <x14:dxf>
              <fill>
                <patternFill>
                  <bgColor rgb="FFFFFFCC"/>
                </patternFill>
              </fill>
            </x14:dxf>
          </x14:cfRule>
          <xm:sqref>D421</xm:sqref>
        </x14:conditionalFormatting>
        <x14:conditionalFormatting xmlns:xm="http://schemas.microsoft.com/office/excel/2006/main">
          <x14:cfRule type="containsText" priority="2" operator="containsText" id="{AEC9AD89-1DD1-40BF-93E9-E733DD18297F}">
            <xm:f>NOT(ISERROR(SEARCH($H$8,D444)))</xm:f>
            <xm:f>$H$8</xm:f>
            <x14:dxf>
              <fill>
                <patternFill>
                  <bgColor rgb="FFFFFFCC"/>
                </patternFill>
              </fill>
            </x14:dxf>
          </x14:cfRule>
          <xm:sqref>D444</xm:sqref>
        </x14:conditionalFormatting>
        <x14:conditionalFormatting xmlns:xm="http://schemas.microsoft.com/office/excel/2006/main">
          <x14:cfRule type="containsText" priority="1" operator="containsText" id="{8DB22751-E7A9-49D5-BA5E-FE93C6C050DC}">
            <xm:f>NOT(ISERROR(SEARCH($H$8,D467)))</xm:f>
            <xm:f>$H$8</xm:f>
            <x14:dxf>
              <fill>
                <patternFill>
                  <bgColor rgb="FFFFFFCC"/>
                </patternFill>
              </fill>
            </x14:dxf>
          </x14:cfRule>
          <xm:sqref>D467</xm:sqref>
        </x14:conditionalFormatting>
        <x14:conditionalFormatting xmlns:xm="http://schemas.microsoft.com/office/excel/2006/main">
          <x14:cfRule type="containsText" priority="186" operator="containsText" id="{4620E9E9-9B39-4B59-B2FE-870EC1B6ACBF}">
            <xm:f>NOT(ISERROR(SEARCH($H$10,D31)))</xm:f>
            <xm:f>$H$10</xm:f>
            <x14:dxf>
              <fill>
                <patternFill>
                  <bgColor rgb="FFFF0000"/>
                </patternFill>
              </fill>
            </x14:dxf>
          </x14:cfRule>
          <x14:cfRule type="containsText" priority="185" operator="containsText" id="{93B43E39-DF4D-45A9-AE5A-A27C31C5D3E5}">
            <xm:f>NOT(ISERROR(SEARCH($H$11,D31)))</xm:f>
            <xm:f>$H$11</xm:f>
            <x14:dxf>
              <fill>
                <patternFill>
                  <bgColor rgb="FF00B050"/>
                </patternFill>
              </fill>
            </x14:dxf>
          </x14:cfRule>
          <xm:sqref>D31:E31</xm:sqref>
        </x14:conditionalFormatting>
        <x14:conditionalFormatting xmlns:xm="http://schemas.microsoft.com/office/excel/2006/main">
          <x14:cfRule type="containsText" priority="183" operator="containsText" id="{98EB0866-3620-4162-B17E-C9FA2D499177}">
            <xm:f>NOT(ISERROR(SEARCH($H$11,D54)))</xm:f>
            <xm:f>$H$11</xm:f>
            <x14:dxf>
              <fill>
                <patternFill>
                  <bgColor rgb="FF00B050"/>
                </patternFill>
              </fill>
            </x14:dxf>
          </x14:cfRule>
          <x14:cfRule type="containsText" priority="184" operator="containsText" id="{571D3803-B762-46A0-8622-F5E1D098B598}">
            <xm:f>NOT(ISERROR(SEARCH($H$10,D54)))</xm:f>
            <xm:f>$H$10</xm:f>
            <x14:dxf>
              <fill>
                <patternFill>
                  <bgColor rgb="FFFF0000"/>
                </patternFill>
              </fill>
            </x14:dxf>
          </x14:cfRule>
          <xm:sqref>D54:E54</xm:sqref>
        </x14:conditionalFormatting>
        <x14:conditionalFormatting xmlns:xm="http://schemas.microsoft.com/office/excel/2006/main">
          <x14:cfRule type="containsText" priority="182" operator="containsText" id="{8DEE7FF1-2B49-456D-9D34-1A8501E7AC95}">
            <xm:f>NOT(ISERROR(SEARCH($H$10,D77)))</xm:f>
            <xm:f>$H$10</xm:f>
            <x14:dxf>
              <fill>
                <patternFill>
                  <bgColor rgb="FFFF0000"/>
                </patternFill>
              </fill>
            </x14:dxf>
          </x14:cfRule>
          <x14:cfRule type="containsText" priority="181" operator="containsText" id="{7CED0A5E-6A4D-45DA-A6AB-EFD6537C75F0}">
            <xm:f>NOT(ISERROR(SEARCH($H$11,D77)))</xm:f>
            <xm:f>$H$11</xm:f>
            <x14:dxf>
              <fill>
                <patternFill>
                  <bgColor rgb="FF00B050"/>
                </patternFill>
              </fill>
            </x14:dxf>
          </x14:cfRule>
          <xm:sqref>D77:E77</xm:sqref>
        </x14:conditionalFormatting>
        <x14:conditionalFormatting xmlns:xm="http://schemas.microsoft.com/office/excel/2006/main">
          <x14:cfRule type="containsText" priority="180" operator="containsText" id="{5FC206C5-B6D4-419D-B912-E25563218AD1}">
            <xm:f>NOT(ISERROR(SEARCH($H$10,D100)))</xm:f>
            <xm:f>$H$10</xm:f>
            <x14:dxf>
              <fill>
                <patternFill>
                  <bgColor rgb="FFFF0000"/>
                </patternFill>
              </fill>
            </x14:dxf>
          </x14:cfRule>
          <x14:cfRule type="containsText" priority="179" operator="containsText" id="{0434D105-B005-4330-8EE5-B3048BF75585}">
            <xm:f>NOT(ISERROR(SEARCH($H$11,D100)))</xm:f>
            <xm:f>$H$11</xm:f>
            <x14:dxf>
              <fill>
                <patternFill>
                  <bgColor rgb="FF00B050"/>
                </patternFill>
              </fill>
            </x14:dxf>
          </x14:cfRule>
          <xm:sqref>D100:E100</xm:sqref>
        </x14:conditionalFormatting>
        <x14:conditionalFormatting xmlns:xm="http://schemas.microsoft.com/office/excel/2006/main">
          <x14:cfRule type="containsText" priority="178" operator="containsText" id="{1F52014B-AA94-4F90-8FE9-001FC9712005}">
            <xm:f>NOT(ISERROR(SEARCH($H$10,D123)))</xm:f>
            <xm:f>$H$10</xm:f>
            <x14:dxf>
              <fill>
                <patternFill>
                  <bgColor rgb="FFFF0000"/>
                </patternFill>
              </fill>
            </x14:dxf>
          </x14:cfRule>
          <x14:cfRule type="containsText" priority="177" operator="containsText" id="{08BA375B-3109-4828-A51B-10F8111F4D6F}">
            <xm:f>NOT(ISERROR(SEARCH($H$11,D123)))</xm:f>
            <xm:f>$H$11</xm:f>
            <x14:dxf>
              <fill>
                <patternFill>
                  <bgColor rgb="FF00B050"/>
                </patternFill>
              </fill>
            </x14:dxf>
          </x14:cfRule>
          <xm:sqref>D123:E123</xm:sqref>
        </x14:conditionalFormatting>
        <x14:conditionalFormatting xmlns:xm="http://schemas.microsoft.com/office/excel/2006/main">
          <x14:cfRule type="containsText" priority="109" operator="containsText" id="{15DDBB8B-7B57-46C6-AAB7-806FE5271904}">
            <xm:f>NOT(ISERROR(SEARCH($H$11,D146)))</xm:f>
            <xm:f>$H$11</xm:f>
            <x14:dxf>
              <fill>
                <patternFill>
                  <bgColor rgb="FF00B050"/>
                </patternFill>
              </fill>
            </x14:dxf>
          </x14:cfRule>
          <x14:cfRule type="containsText" priority="110" operator="containsText" id="{68BD6278-5C55-4533-8F3F-2DE2D03AE2D7}">
            <xm:f>NOT(ISERROR(SEARCH($H$10,D146)))</xm:f>
            <xm:f>$H$10</xm:f>
            <x14:dxf>
              <fill>
                <patternFill>
                  <bgColor rgb="FFFF0000"/>
                </patternFill>
              </fill>
            </x14:dxf>
          </x14:cfRule>
          <xm:sqref>D146:E146</xm:sqref>
        </x14:conditionalFormatting>
        <x14:conditionalFormatting xmlns:xm="http://schemas.microsoft.com/office/excel/2006/main">
          <x14:cfRule type="containsText" priority="168" operator="containsText" id="{4A95A30E-0D28-4629-A56F-3976F5C9EFF6}">
            <xm:f>NOT(ISERROR(SEARCH($H$10,D169)))</xm:f>
            <xm:f>$H$10</xm:f>
            <x14:dxf>
              <fill>
                <patternFill>
                  <bgColor rgb="FFFF0000"/>
                </patternFill>
              </fill>
            </x14:dxf>
          </x14:cfRule>
          <x14:cfRule type="containsText" priority="167" operator="containsText" id="{1C90FE3E-6AD9-4A23-8743-F2499BF9552E}">
            <xm:f>NOT(ISERROR(SEARCH($H$11,D169)))</xm:f>
            <xm:f>$H$11</xm:f>
            <x14:dxf>
              <fill>
                <patternFill>
                  <bgColor rgb="FF00B050"/>
                </patternFill>
              </fill>
            </x14:dxf>
          </x14:cfRule>
          <xm:sqref>D169:E169</xm:sqref>
        </x14:conditionalFormatting>
        <x14:conditionalFormatting xmlns:xm="http://schemas.microsoft.com/office/excel/2006/main">
          <x14:cfRule type="containsText" priority="165" operator="containsText" id="{33B48EB4-F897-4A14-9BC2-FECE20B2528D}">
            <xm:f>NOT(ISERROR(SEARCH($H$11,D192)))</xm:f>
            <xm:f>$H$11</xm:f>
            <x14:dxf>
              <fill>
                <patternFill>
                  <bgColor rgb="FF00B050"/>
                </patternFill>
              </fill>
            </x14:dxf>
          </x14:cfRule>
          <x14:cfRule type="containsText" priority="166" operator="containsText" id="{40B7CBB3-0818-4B4B-8782-EBB067245F68}">
            <xm:f>NOT(ISERROR(SEARCH($H$10,D192)))</xm:f>
            <xm:f>$H$10</xm:f>
            <x14:dxf>
              <fill>
                <patternFill>
                  <bgColor rgb="FFFF0000"/>
                </patternFill>
              </fill>
            </x14:dxf>
          </x14:cfRule>
          <xm:sqref>D192:E192</xm:sqref>
        </x14:conditionalFormatting>
        <x14:conditionalFormatting xmlns:xm="http://schemas.microsoft.com/office/excel/2006/main">
          <x14:cfRule type="containsText" priority="163" operator="containsText" id="{53EE9BB9-190B-46C7-81AF-3F2CC3A8F35B}">
            <xm:f>NOT(ISERROR(SEARCH($H$11,D215)))</xm:f>
            <xm:f>$H$11</xm:f>
            <x14:dxf>
              <fill>
                <patternFill>
                  <bgColor rgb="FF00B050"/>
                </patternFill>
              </fill>
            </x14:dxf>
          </x14:cfRule>
          <x14:cfRule type="containsText" priority="164" operator="containsText" id="{DD8CAD80-DC36-44A3-84EE-8E0E92A78F05}">
            <xm:f>NOT(ISERROR(SEARCH($H$10,D215)))</xm:f>
            <xm:f>$H$10</xm:f>
            <x14:dxf>
              <fill>
                <patternFill>
                  <bgColor rgb="FFFF0000"/>
                </patternFill>
              </fill>
            </x14:dxf>
          </x14:cfRule>
          <xm:sqref>D215:E215</xm:sqref>
        </x14:conditionalFormatting>
        <x14:conditionalFormatting xmlns:xm="http://schemas.microsoft.com/office/excel/2006/main">
          <x14:cfRule type="containsText" priority="161" operator="containsText" id="{2F47AF0A-94D5-45FF-B384-5AF21F671ACD}">
            <xm:f>NOT(ISERROR(SEARCH($H$11,D238)))</xm:f>
            <xm:f>$H$11</xm:f>
            <x14:dxf>
              <fill>
                <patternFill>
                  <bgColor rgb="FF00B050"/>
                </patternFill>
              </fill>
            </x14:dxf>
          </x14:cfRule>
          <x14:cfRule type="containsText" priority="162" operator="containsText" id="{0BF34350-6F37-4E9F-9B9D-3585B98343E8}">
            <xm:f>NOT(ISERROR(SEARCH($H$10,D238)))</xm:f>
            <xm:f>$H$10</xm:f>
            <x14:dxf>
              <fill>
                <patternFill>
                  <bgColor rgb="FFFF0000"/>
                </patternFill>
              </fill>
            </x14:dxf>
          </x14:cfRule>
          <xm:sqref>D238:E238</xm:sqref>
        </x14:conditionalFormatting>
        <x14:conditionalFormatting xmlns:xm="http://schemas.microsoft.com/office/excel/2006/main">
          <x14:cfRule type="containsText" priority="159" operator="containsText" id="{61100DC5-5E29-4DF2-B22B-93CC8387B71C}">
            <xm:f>NOT(ISERROR(SEARCH($H$11,D261)))</xm:f>
            <xm:f>$H$11</xm:f>
            <x14:dxf>
              <fill>
                <patternFill>
                  <bgColor rgb="FF00B050"/>
                </patternFill>
              </fill>
            </x14:dxf>
          </x14:cfRule>
          <x14:cfRule type="containsText" priority="160" operator="containsText" id="{8F1E2616-AFB4-4D2A-9C81-A5706863BDA6}">
            <xm:f>NOT(ISERROR(SEARCH($H$10,D261)))</xm:f>
            <xm:f>$H$10</xm:f>
            <x14:dxf>
              <fill>
                <patternFill>
                  <bgColor rgb="FFFF0000"/>
                </patternFill>
              </fill>
            </x14:dxf>
          </x14:cfRule>
          <xm:sqref>D261:E261</xm:sqref>
        </x14:conditionalFormatting>
        <x14:conditionalFormatting xmlns:xm="http://schemas.microsoft.com/office/excel/2006/main">
          <x14:cfRule type="containsText" priority="107" operator="containsText" id="{22796095-B18F-4F5B-A937-453D4856E4FD}">
            <xm:f>NOT(ISERROR(SEARCH($H$11,D284)))</xm:f>
            <xm:f>$H$11</xm:f>
            <x14:dxf>
              <fill>
                <patternFill>
                  <bgColor rgb="FF00B050"/>
                </patternFill>
              </fill>
            </x14:dxf>
          </x14:cfRule>
          <x14:cfRule type="containsText" priority="108" operator="containsText" id="{8914C3D2-4557-445A-9C6D-4493C8B9FBD7}">
            <xm:f>NOT(ISERROR(SEARCH($H$10,D284)))</xm:f>
            <xm:f>$H$10</xm:f>
            <x14:dxf>
              <fill>
                <patternFill>
                  <bgColor rgb="FFFF0000"/>
                </patternFill>
              </fill>
            </x14:dxf>
          </x14:cfRule>
          <xm:sqref>D284:E284</xm:sqref>
        </x14:conditionalFormatting>
        <x14:conditionalFormatting xmlns:xm="http://schemas.microsoft.com/office/excel/2006/main">
          <x14:cfRule type="containsText" priority="150" operator="containsText" id="{598ADAA1-D4B0-415F-BB57-82A84B83E09E}">
            <xm:f>NOT(ISERROR(SEARCH($H$11,D307)))</xm:f>
            <xm:f>$H$11</xm:f>
            <x14:dxf>
              <fill>
                <patternFill>
                  <bgColor rgb="FF00B050"/>
                </patternFill>
              </fill>
            </x14:dxf>
          </x14:cfRule>
          <x14:cfRule type="containsText" priority="151" operator="containsText" id="{31340C38-B085-4097-88D4-A8BABB4D8A45}">
            <xm:f>NOT(ISERROR(SEARCH($H$10,D307)))</xm:f>
            <xm:f>$H$10</xm:f>
            <x14:dxf>
              <fill>
                <patternFill>
                  <bgColor rgb="FFFF0000"/>
                </patternFill>
              </fill>
            </x14:dxf>
          </x14:cfRule>
          <xm:sqref>D307:E307</xm:sqref>
        </x14:conditionalFormatting>
        <x14:conditionalFormatting xmlns:xm="http://schemas.microsoft.com/office/excel/2006/main">
          <x14:cfRule type="containsText" priority="148" operator="containsText" id="{F4E76D61-5B79-41E3-A026-60322D6EC7AF}">
            <xm:f>NOT(ISERROR(SEARCH($H$11,D330)))</xm:f>
            <xm:f>$H$11</xm:f>
            <x14:dxf>
              <fill>
                <patternFill>
                  <bgColor rgb="FF00B050"/>
                </patternFill>
              </fill>
            </x14:dxf>
          </x14:cfRule>
          <x14:cfRule type="containsText" priority="149" operator="containsText" id="{30134F25-D813-452E-AA9A-7C226508CD33}">
            <xm:f>NOT(ISERROR(SEARCH($H$10,D330)))</xm:f>
            <xm:f>$H$10</xm:f>
            <x14:dxf>
              <fill>
                <patternFill>
                  <bgColor rgb="FFFF0000"/>
                </patternFill>
              </fill>
            </x14:dxf>
          </x14:cfRule>
          <xm:sqref>D330:E330</xm:sqref>
        </x14:conditionalFormatting>
        <x14:conditionalFormatting xmlns:xm="http://schemas.microsoft.com/office/excel/2006/main">
          <x14:cfRule type="containsText" priority="146" operator="containsText" id="{BEE7F05C-0F22-4E0C-8C4B-4796FB7C2049}">
            <xm:f>NOT(ISERROR(SEARCH($H$11,D353)))</xm:f>
            <xm:f>$H$11</xm:f>
            <x14:dxf>
              <fill>
                <patternFill>
                  <bgColor rgb="FF00B050"/>
                </patternFill>
              </fill>
            </x14:dxf>
          </x14:cfRule>
          <x14:cfRule type="containsText" priority="147" operator="containsText" id="{63B9FE51-7DA1-4A6F-982F-231156B0F0A9}">
            <xm:f>NOT(ISERROR(SEARCH($H$10,D353)))</xm:f>
            <xm:f>$H$10</xm:f>
            <x14:dxf>
              <fill>
                <patternFill>
                  <bgColor rgb="FFFF0000"/>
                </patternFill>
              </fill>
            </x14:dxf>
          </x14:cfRule>
          <xm:sqref>D353:E353</xm:sqref>
        </x14:conditionalFormatting>
        <x14:conditionalFormatting xmlns:xm="http://schemas.microsoft.com/office/excel/2006/main">
          <x14:cfRule type="containsText" priority="144" operator="containsText" id="{DCE9BD59-4822-4E3C-8755-586388193AAF}">
            <xm:f>NOT(ISERROR(SEARCH($H$11,D376)))</xm:f>
            <xm:f>$H$11</xm:f>
            <x14:dxf>
              <fill>
                <patternFill>
                  <bgColor rgb="FF00B050"/>
                </patternFill>
              </fill>
            </x14:dxf>
          </x14:cfRule>
          <x14:cfRule type="containsText" priority="145" operator="containsText" id="{1A9B241D-D616-4D24-B72C-994CB931C498}">
            <xm:f>NOT(ISERROR(SEARCH($H$10,D376)))</xm:f>
            <xm:f>$H$10</xm:f>
            <x14:dxf>
              <fill>
                <patternFill>
                  <bgColor rgb="FFFF0000"/>
                </patternFill>
              </fill>
            </x14:dxf>
          </x14:cfRule>
          <xm:sqref>D376:E376</xm:sqref>
        </x14:conditionalFormatting>
        <x14:conditionalFormatting xmlns:xm="http://schemas.microsoft.com/office/excel/2006/main">
          <x14:cfRule type="containsText" priority="105" operator="containsText" id="{DA090F3F-FDEC-42A2-B462-7F7C79A023E4}">
            <xm:f>NOT(ISERROR(SEARCH($H$11,D399)))</xm:f>
            <xm:f>$H$11</xm:f>
            <x14:dxf>
              <fill>
                <patternFill>
                  <bgColor rgb="FF00B050"/>
                </patternFill>
              </fill>
            </x14:dxf>
          </x14:cfRule>
          <x14:cfRule type="containsText" priority="106" operator="containsText" id="{525DC4D0-EED3-49B0-BF65-05AD5B4CCB69}">
            <xm:f>NOT(ISERROR(SEARCH($H$10,D399)))</xm:f>
            <xm:f>$H$10</xm:f>
            <x14:dxf>
              <fill>
                <patternFill>
                  <bgColor rgb="FFFF0000"/>
                </patternFill>
              </fill>
            </x14:dxf>
          </x14:cfRule>
          <xm:sqref>D399:E399</xm:sqref>
        </x14:conditionalFormatting>
        <x14:conditionalFormatting xmlns:xm="http://schemas.microsoft.com/office/excel/2006/main">
          <x14:cfRule type="containsText" priority="138" operator="containsText" id="{15641257-7975-428B-8C20-48A58AAECB3F}">
            <xm:f>NOT(ISERROR(SEARCH($H$10,D422)))</xm:f>
            <xm:f>$H$10</xm:f>
            <x14:dxf>
              <fill>
                <patternFill>
                  <bgColor rgb="FFFF0000"/>
                </patternFill>
              </fill>
            </x14:dxf>
          </x14:cfRule>
          <x14:cfRule type="containsText" priority="137" operator="containsText" id="{A90FF700-9E3A-42A3-BC53-9E4BD6FC1688}">
            <xm:f>NOT(ISERROR(SEARCH($H$11,D422)))</xm:f>
            <xm:f>$H$11</xm:f>
            <x14:dxf>
              <fill>
                <patternFill>
                  <bgColor rgb="FF00B050"/>
                </patternFill>
              </fill>
            </x14:dxf>
          </x14:cfRule>
          <xm:sqref>D422:E422</xm:sqref>
        </x14:conditionalFormatting>
        <x14:conditionalFormatting xmlns:xm="http://schemas.microsoft.com/office/excel/2006/main">
          <x14:cfRule type="containsText" priority="135" operator="containsText" id="{5666937B-C1E3-442C-8453-3EF368A9E5E0}">
            <xm:f>NOT(ISERROR(SEARCH($H$11,D445)))</xm:f>
            <xm:f>$H$11</xm:f>
            <x14:dxf>
              <fill>
                <patternFill>
                  <bgColor rgb="FF00B050"/>
                </patternFill>
              </fill>
            </x14:dxf>
          </x14:cfRule>
          <x14:cfRule type="containsText" priority="136" operator="containsText" id="{98A0F681-402A-4EBB-A130-96989D83F888}">
            <xm:f>NOT(ISERROR(SEARCH($H$10,D445)))</xm:f>
            <xm:f>$H$10</xm:f>
            <x14:dxf>
              <fill>
                <patternFill>
                  <bgColor rgb="FFFF0000"/>
                </patternFill>
              </fill>
            </x14:dxf>
          </x14:cfRule>
          <xm:sqref>D445:E445</xm:sqref>
        </x14:conditionalFormatting>
        <x14:conditionalFormatting xmlns:xm="http://schemas.microsoft.com/office/excel/2006/main">
          <x14:cfRule type="containsText" priority="133" operator="containsText" id="{C188E820-1819-4711-9E2C-5C39EA6BE2B4}">
            <xm:f>NOT(ISERROR(SEARCH($H$11,D468)))</xm:f>
            <xm:f>$H$11</xm:f>
            <x14:dxf>
              <fill>
                <patternFill>
                  <bgColor rgb="FF00B050"/>
                </patternFill>
              </fill>
            </x14:dxf>
          </x14:cfRule>
          <x14:cfRule type="containsText" priority="134" operator="containsText" id="{926DCE80-9FC1-4683-BA37-3ACA68AF7DA4}">
            <xm:f>NOT(ISERROR(SEARCH($H$10,D468)))</xm:f>
            <xm:f>$H$10</xm:f>
            <x14:dxf>
              <fill>
                <patternFill>
                  <bgColor rgb="FFFF0000"/>
                </patternFill>
              </fill>
            </x14:dxf>
          </x14:cfRule>
          <xm:sqref>D468:E468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8EC73-6AA9-48AB-B45D-41081E9C0946}">
  <sheetPr codeName="Blad3"/>
  <dimension ref="A1:O30"/>
  <sheetViews>
    <sheetView zoomScaleNormal="100" workbookViewId="0">
      <selection activeCell="C19" sqref="C19:J30"/>
    </sheetView>
  </sheetViews>
  <sheetFormatPr defaultRowHeight="15" x14ac:dyDescent="0.25"/>
  <cols>
    <col min="1" max="1" width="9.140625" style="28" customWidth="1"/>
    <col min="2" max="2" width="42.140625" bestFit="1" customWidth="1"/>
    <col min="3" max="3" width="28.140625" customWidth="1"/>
    <col min="13" max="13" width="9.7109375" hidden="1" customWidth="1"/>
    <col min="15" max="15" width="0" hidden="1" customWidth="1"/>
  </cols>
  <sheetData>
    <row r="1" spans="1:15" ht="23.25" x14ac:dyDescent="0.25">
      <c r="B1" s="56" t="s">
        <v>0</v>
      </c>
      <c r="D1" s="17"/>
      <c r="E1" s="17"/>
      <c r="F1" s="17"/>
    </row>
    <row r="2" spans="1:15" ht="23.25" x14ac:dyDescent="0.25">
      <c r="B2" s="57" t="s">
        <v>1</v>
      </c>
      <c r="D2" s="17"/>
      <c r="E2" s="17"/>
      <c r="F2" s="17"/>
    </row>
    <row r="3" spans="1:15" x14ac:dyDescent="0.25">
      <c r="D3" s="17"/>
      <c r="E3" s="17"/>
      <c r="F3" s="17"/>
    </row>
    <row r="4" spans="1:15" ht="24" x14ac:dyDescent="0.4">
      <c r="B4" s="64" t="s">
        <v>262</v>
      </c>
      <c r="C4" s="4"/>
      <c r="D4" s="18"/>
      <c r="E4" s="18"/>
      <c r="F4" s="18"/>
    </row>
    <row r="5" spans="1:15" x14ac:dyDescent="0.25">
      <c r="D5" s="17"/>
      <c r="E5" s="17"/>
      <c r="F5" s="17"/>
    </row>
    <row r="6" spans="1:15" ht="21" x14ac:dyDescent="0.35">
      <c r="D6" s="17"/>
      <c r="E6" s="17"/>
      <c r="F6" s="17"/>
      <c r="H6" s="78" t="s">
        <v>273</v>
      </c>
      <c r="I6" s="78"/>
      <c r="J6" s="78"/>
      <c r="O6" s="31" t="e">
        <f>'BA_Subsidiabele kost - facturen'!#REF!</f>
        <v>#REF!</v>
      </c>
    </row>
    <row r="7" spans="1:15" x14ac:dyDescent="0.25">
      <c r="F7" s="17"/>
    </row>
    <row r="8" spans="1:15" x14ac:dyDescent="0.25">
      <c r="B8" s="55" t="s">
        <v>11</v>
      </c>
      <c r="C8" s="42">
        <f>'Marktconformiteit - offertes'!C13</f>
        <v>0</v>
      </c>
    </row>
    <row r="9" spans="1:15" x14ac:dyDescent="0.25">
      <c r="D9" s="27"/>
      <c r="E9" s="27"/>
    </row>
    <row r="10" spans="1:15" x14ac:dyDescent="0.25">
      <c r="A10" s="63" t="s">
        <v>263</v>
      </c>
      <c r="B10" t="s">
        <v>264</v>
      </c>
      <c r="C10" s="38"/>
      <c r="D10" s="27"/>
      <c r="E10" s="27"/>
    </row>
    <row r="11" spans="1:15" x14ac:dyDescent="0.25">
      <c r="C11" s="27"/>
      <c r="D11" s="27"/>
      <c r="E11" s="27"/>
    </row>
    <row r="12" spans="1:15" x14ac:dyDescent="0.25">
      <c r="B12" t="s">
        <v>265</v>
      </c>
      <c r="C12" s="17" t="b">
        <f>'Marktconformiteit - offertes'!E15</f>
        <v>0</v>
      </c>
    </row>
    <row r="13" spans="1:15" x14ac:dyDescent="0.25">
      <c r="B13" t="s">
        <v>266</v>
      </c>
      <c r="C13" s="30">
        <f>'BA_Subsidiabele kost - facturen'!C9</f>
        <v>0</v>
      </c>
      <c r="M13" t="s">
        <v>267</v>
      </c>
    </row>
    <row r="14" spans="1:15" x14ac:dyDescent="0.25">
      <c r="M14" t="s">
        <v>268</v>
      </c>
    </row>
    <row r="15" spans="1:15" x14ac:dyDescent="0.25">
      <c r="A15" s="63" t="s">
        <v>269</v>
      </c>
      <c r="B15" t="s">
        <v>270</v>
      </c>
      <c r="C15" s="45"/>
    </row>
    <row r="17" spans="2:10" x14ac:dyDescent="0.25">
      <c r="B17" t="s">
        <v>271</v>
      </c>
      <c r="C17" s="38"/>
    </row>
    <row r="19" spans="2:10" x14ac:dyDescent="0.25">
      <c r="B19" t="s">
        <v>272</v>
      </c>
      <c r="C19" s="75"/>
      <c r="D19" s="75"/>
      <c r="E19" s="75"/>
      <c r="F19" s="75"/>
      <c r="G19" s="75"/>
      <c r="H19" s="75"/>
      <c r="I19" s="75"/>
      <c r="J19" s="75"/>
    </row>
    <row r="20" spans="2:10" x14ac:dyDescent="0.25">
      <c r="C20" s="75"/>
      <c r="D20" s="75"/>
      <c r="E20" s="75"/>
      <c r="F20" s="75"/>
      <c r="G20" s="75"/>
      <c r="H20" s="75"/>
      <c r="I20" s="75"/>
      <c r="J20" s="75"/>
    </row>
    <row r="21" spans="2:10" x14ac:dyDescent="0.25">
      <c r="C21" s="75"/>
      <c r="D21" s="75"/>
      <c r="E21" s="75"/>
      <c r="F21" s="75"/>
      <c r="G21" s="75"/>
      <c r="H21" s="75"/>
      <c r="I21" s="75"/>
      <c r="J21" s="75"/>
    </row>
    <row r="22" spans="2:10" x14ac:dyDescent="0.25">
      <c r="C22" s="75"/>
      <c r="D22" s="75"/>
      <c r="E22" s="75"/>
      <c r="F22" s="75"/>
      <c r="G22" s="75"/>
      <c r="H22" s="75"/>
      <c r="I22" s="75"/>
      <c r="J22" s="75"/>
    </row>
    <row r="23" spans="2:10" x14ac:dyDescent="0.25">
      <c r="C23" s="75"/>
      <c r="D23" s="75"/>
      <c r="E23" s="75"/>
      <c r="F23" s="75"/>
      <c r="G23" s="75"/>
      <c r="H23" s="75"/>
      <c r="I23" s="75"/>
      <c r="J23" s="75"/>
    </row>
    <row r="24" spans="2:10" x14ac:dyDescent="0.25">
      <c r="C24" s="75"/>
      <c r="D24" s="75"/>
      <c r="E24" s="75"/>
      <c r="F24" s="75"/>
      <c r="G24" s="75"/>
      <c r="H24" s="75"/>
      <c r="I24" s="75"/>
      <c r="J24" s="75"/>
    </row>
    <row r="25" spans="2:10" x14ac:dyDescent="0.25">
      <c r="C25" s="75"/>
      <c r="D25" s="75"/>
      <c r="E25" s="75"/>
      <c r="F25" s="75"/>
      <c r="G25" s="75"/>
      <c r="H25" s="75"/>
      <c r="I25" s="75"/>
      <c r="J25" s="75"/>
    </row>
    <row r="26" spans="2:10" x14ac:dyDescent="0.25">
      <c r="C26" s="75"/>
      <c r="D26" s="75"/>
      <c r="E26" s="75"/>
      <c r="F26" s="75"/>
      <c r="G26" s="75"/>
      <c r="H26" s="75"/>
      <c r="I26" s="75"/>
      <c r="J26" s="75"/>
    </row>
    <row r="27" spans="2:10" x14ac:dyDescent="0.25">
      <c r="C27" s="75"/>
      <c r="D27" s="75"/>
      <c r="E27" s="75"/>
      <c r="F27" s="75"/>
      <c r="G27" s="75"/>
      <c r="H27" s="75"/>
      <c r="I27" s="75"/>
      <c r="J27" s="75"/>
    </row>
    <row r="28" spans="2:10" x14ac:dyDescent="0.25">
      <c r="C28" s="75"/>
      <c r="D28" s="75"/>
      <c r="E28" s="75"/>
      <c r="F28" s="75"/>
      <c r="G28" s="75"/>
      <c r="H28" s="75"/>
      <c r="I28" s="75"/>
      <c r="J28" s="75"/>
    </row>
    <row r="29" spans="2:10" x14ac:dyDescent="0.25">
      <c r="C29" s="75"/>
      <c r="D29" s="75"/>
      <c r="E29" s="75"/>
      <c r="F29" s="75"/>
      <c r="G29" s="75"/>
      <c r="H29" s="75"/>
      <c r="I29" s="75"/>
      <c r="J29" s="75"/>
    </row>
    <row r="30" spans="2:10" x14ac:dyDescent="0.25">
      <c r="C30" s="75"/>
      <c r="D30" s="75"/>
      <c r="E30" s="75"/>
      <c r="F30" s="75"/>
      <c r="G30" s="75"/>
      <c r="H30" s="75"/>
      <c r="I30" s="75"/>
      <c r="J30" s="75"/>
    </row>
  </sheetData>
  <mergeCells count="2">
    <mergeCell ref="C19:J30"/>
    <mergeCell ref="H6:J6"/>
  </mergeCells>
  <conditionalFormatting sqref="O6">
    <cfRule type="containsText" dxfId="16" priority="1" operator="containsText" text="0">
      <formula>NOT(ISERROR(SEARCH("0",O6)))</formula>
    </cfRule>
  </conditionalFormatting>
  <dataValidations count="1">
    <dataValidation type="list" allowBlank="1" showInputMessage="1" showErrorMessage="1" promptTitle="Evaluatie marktconformiteit" prompt="Beoordeel hier of de subsidiabele kost aanvaard kan worden (eventueel mits geldige verklaring)." sqref="C17:C18" xr:uid="{32499A84-FFB8-45A5-802B-1963F6BE2476}">
      <formula1>$M$13:$M$14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BF91AD93A8E542BDAA5B281FBC034C" ma:contentTypeVersion="20" ma:contentTypeDescription="Create a new document." ma:contentTypeScope="" ma:versionID="a4bd2c25eaa7580c2cabc46825d64829">
  <xsd:schema xmlns:xsd="http://www.w3.org/2001/XMLSchema" xmlns:xs="http://www.w3.org/2001/XMLSchema" xmlns:p="http://schemas.microsoft.com/office/2006/metadata/properties" xmlns:ns1="http://schemas.microsoft.com/sharepoint/v3" xmlns:ns3="745d12ce-2c7c-4a68-a409-bea7c476e2f5" xmlns:ns4="0c39c964-73a8-4e33-84a5-e91c36f3a2f1" targetNamespace="http://schemas.microsoft.com/office/2006/metadata/properties" ma:root="true" ma:fieldsID="ee3454c90ef6f748a8329fb1eef5ab23" ns1:_="" ns3:_="" ns4:_="">
    <xsd:import namespace="http://schemas.microsoft.com/sharepoint/v3"/>
    <xsd:import namespace="745d12ce-2c7c-4a68-a409-bea7c476e2f5"/>
    <xsd:import namespace="0c39c964-73a8-4e33-84a5-e91c36f3a2f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d12ce-2c7c-4a68-a409-bea7c476e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39c964-73a8-4e33-84a5-e91c36f3a2f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745d12ce-2c7c-4a68-a409-bea7c476e2f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52A715-6665-45F1-A240-34969F1CE9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45d12ce-2c7c-4a68-a409-bea7c476e2f5"/>
    <ds:schemaRef ds:uri="0c39c964-73a8-4e33-84a5-e91c36f3a2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05DB93-6755-4C3A-A208-37B0FA57AFF9}">
  <ds:schemaRefs>
    <ds:schemaRef ds:uri="http://www.w3.org/XML/1998/namespace"/>
    <ds:schemaRef ds:uri="http://schemas.microsoft.com/office/2006/documentManagement/types"/>
    <ds:schemaRef ds:uri="745d12ce-2c7c-4a68-a409-bea7c476e2f5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0c39c964-73a8-4e33-84a5-e91c36f3a2f1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745F26A-FC86-4E7D-BFE3-D16A4DBD0D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Marktconformiteit - offertes</vt:lpstr>
      <vt:lpstr>BA_Subsidiabele kost - facturen</vt:lpstr>
      <vt:lpstr>AC evaluatie</vt:lpstr>
      <vt:lpstr>'AC evaluatie'!Afdrukbereik</vt:lpstr>
      <vt:lpstr>'BA_Subsidiabele kost - facturen'!Afdrukbereik</vt:lpstr>
      <vt:lpstr>'Marktconformiteit - offertes'!Afdrukbereik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Lenka Lippens</dc:creator>
  <cp:keywords/>
  <dc:description/>
  <cp:lastModifiedBy>Emmeline Van Hoecke</cp:lastModifiedBy>
  <cp:revision/>
  <dcterms:created xsi:type="dcterms:W3CDTF">2024-09-03T09:02:02Z</dcterms:created>
  <dcterms:modified xsi:type="dcterms:W3CDTF">2024-10-22T07:55:07Z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0x010100CBBF91AD93A8E542BDAA5B281FBC034C</vt:lpwstr>
  </property>
  <property fmtid="{D5CDD505-2E9C-101B-9397-08002B2CF9AE}" pid="3" name="_dlc_DocIdItemGuid">
    <vt:lpwstr>8a944066-6ec4-4e16-aa2d-c2fc4b1cd7c7</vt:lpwstr>
  </property>
</Properties>
</file>